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舒城县2024年公办义务教育阶段学校公用经费明细表" sheetId="1" r:id="rId1"/>
  </sheets>
  <definedNames>
    <definedName name="_xlnm._FilterDatabase" localSheetId="0" hidden="1">舒城县2024年公办义务教育阶段学校公用经费明细表!$3:$105</definedName>
    <definedName name="_xlnm.Print_Titles" localSheetId="0">舒城县2024年公办义务教育阶段学校公用经费明细表!$1:$3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<sst xmlns="http://schemas.openxmlformats.org/spreadsheetml/2006/main" count="313" uniqueCount="172">
  <si>
    <t>舒城县2024年公办义务教育阶段学校公用经费明细表</t>
  </si>
  <si>
    <t>单位：元</t>
  </si>
  <si>
    <t>序号</t>
  </si>
  <si>
    <t>学校名称</t>
  </si>
  <si>
    <t>办学类型</t>
  </si>
  <si>
    <t>中心校</t>
  </si>
  <si>
    <t>学生数</t>
  </si>
  <si>
    <t>其中：小学学生数</t>
  </si>
  <si>
    <t>其中：初中学生数</t>
  </si>
  <si>
    <t>其中：随班就读人数</t>
  </si>
  <si>
    <t>其中：寄宿生人数</t>
  </si>
  <si>
    <t>另：送教上门人数</t>
  </si>
  <si>
    <t>应拨付小学公用经费</t>
  </si>
  <si>
    <t>应拨付初中公用经费</t>
  </si>
  <si>
    <t>应拨付寄宿生补助</t>
  </si>
  <si>
    <t>应拨付特教经费</t>
  </si>
  <si>
    <t>公用经费合计</t>
  </si>
  <si>
    <t>备注</t>
  </si>
  <si>
    <t>舒城县棠树乡八里初级中学</t>
  </si>
  <si>
    <t>九年一贯制学校</t>
  </si>
  <si>
    <t>八里初中</t>
  </si>
  <si>
    <t>舒城县白马垱初级中学</t>
  </si>
  <si>
    <t>白马垱初中</t>
  </si>
  <si>
    <t>舒城县百神庙镇中心小学</t>
  </si>
  <si>
    <t>小学</t>
  </si>
  <si>
    <t>百神庙中心校</t>
  </si>
  <si>
    <t>舒城县百神庙镇明德小学</t>
  </si>
  <si>
    <t>舒城县百神庙镇中心学校</t>
  </si>
  <si>
    <t>初级中学</t>
  </si>
  <si>
    <t>舒城县柏林乡大墩小学</t>
  </si>
  <si>
    <t>柏林乡中心学校</t>
  </si>
  <si>
    <t>舒城县柏林乡德仁希望小学</t>
  </si>
  <si>
    <t>舒城县柏林乡中心学校</t>
  </si>
  <si>
    <t>舒城县晓天镇查湾独山小学</t>
  </si>
  <si>
    <t>小学教学点</t>
  </si>
  <si>
    <t>查湾中心校</t>
  </si>
  <si>
    <t>舒城县晓天镇查湾龙井小学</t>
  </si>
  <si>
    <t>舒城县晓天镇查湾中心学校</t>
  </si>
  <si>
    <t>舒城县汤池镇城冲小学</t>
  </si>
  <si>
    <t>城冲中心校</t>
  </si>
  <si>
    <t>舒城县汤池镇城冲沙埂小学</t>
  </si>
  <si>
    <t>舒城县汤池镇城冲中心学校</t>
  </si>
  <si>
    <t>舒城县城关第二小学教育集团龙舒路校区</t>
  </si>
  <si>
    <t>城关中心校</t>
  </si>
  <si>
    <t>舒城县城关镇上七里河小学</t>
  </si>
  <si>
    <t>舒城县城关镇中心学校</t>
  </si>
  <si>
    <t>舒城县城关陶因路小学</t>
  </si>
  <si>
    <t>舒城县城关第二小学教育集团本部</t>
  </si>
  <si>
    <t>舒城县城关第三小学教育集团本部</t>
  </si>
  <si>
    <t>舒城县春秋乡横塘小学</t>
  </si>
  <si>
    <t>春秋中心校</t>
  </si>
  <si>
    <t>舒城县春秋乡中心学校</t>
  </si>
  <si>
    <t>舒城县干汊河镇洪垱小学</t>
  </si>
  <si>
    <t>干汊河中心校</t>
  </si>
  <si>
    <t>舒城县干汊河镇中心小学</t>
  </si>
  <si>
    <t>舒城县干汊河镇中心学校</t>
  </si>
  <si>
    <t>舒城县干汊河镇莲埻小学</t>
  </si>
  <si>
    <t>安徽省舒城县干汊河中学</t>
  </si>
  <si>
    <t>十二年一贯制学校</t>
  </si>
  <si>
    <t>干汊河中学</t>
  </si>
  <si>
    <t>舒城县高峰初级中学</t>
  </si>
  <si>
    <t>高峰初中</t>
  </si>
  <si>
    <t>舒城县高峰乡西港小学</t>
  </si>
  <si>
    <t>高峰中心校</t>
  </si>
  <si>
    <t>舒城县高峰中心学校</t>
  </si>
  <si>
    <t>舒城县杭埠镇中心小学</t>
  </si>
  <si>
    <t>杭埠中心校</t>
  </si>
  <si>
    <t>舒城县杭埠镇完美希望小学</t>
  </si>
  <si>
    <t>舒城县杭埠镇友谊小学</t>
  </si>
  <si>
    <t>舒城县杭埠镇中心学校</t>
  </si>
  <si>
    <t>舒城县河棚镇龙骨小学</t>
  </si>
  <si>
    <t>河棚中心校</t>
  </si>
  <si>
    <t>舒城县河棚镇中心学校</t>
  </si>
  <si>
    <t>舒城县洪庙初级中学</t>
  </si>
  <si>
    <t>洪庙初中</t>
  </si>
  <si>
    <t>舒城县城关镇孔集小学</t>
  </si>
  <si>
    <t>孔集中心校</t>
  </si>
  <si>
    <t>舒城县城关镇孔集中心学校</t>
  </si>
  <si>
    <t>舒城县庐镇乡沈河小学</t>
  </si>
  <si>
    <t>庐镇中心校</t>
  </si>
  <si>
    <t>舒城县庐镇乡中心学校</t>
  </si>
  <si>
    <t>舒城县城关镇马河口城南小学</t>
  </si>
  <si>
    <t>马河口中心校</t>
  </si>
  <si>
    <t>舒城县城关镇马河口中心学校</t>
  </si>
  <si>
    <t>舒城县南港镇明德小学</t>
  </si>
  <si>
    <t>南港中心校</t>
  </si>
  <si>
    <t>舒城县南港镇中心学校</t>
  </si>
  <si>
    <t>舒城县晓天镇平田中心学校</t>
  </si>
  <si>
    <t>平田中心校</t>
  </si>
  <si>
    <t>舒城县千人桥镇千人桥小学</t>
  </si>
  <si>
    <t>千人桥中心校</t>
  </si>
  <si>
    <t>舒城县千人桥镇路里小学</t>
  </si>
  <si>
    <t>舒城县千人桥镇鲍桥小学</t>
  </si>
  <si>
    <t>舒城县千人桥镇三汊河小学</t>
  </si>
  <si>
    <t>舒城县千人桥镇中心学校</t>
  </si>
  <si>
    <t>舒城县阙店乡转水湾小学</t>
  </si>
  <si>
    <t>阕店中心校</t>
  </si>
  <si>
    <t>舒城县阙店乡中心学校</t>
  </si>
  <si>
    <t>舒城县阙店乡杜店初中</t>
  </si>
  <si>
    <t>杜店初中</t>
  </si>
  <si>
    <t>舒城县南港镇沙埂初级中学</t>
  </si>
  <si>
    <t>沙埂初中</t>
  </si>
  <si>
    <t>舒城县山七镇中心小学</t>
  </si>
  <si>
    <t>山七中心校</t>
  </si>
  <si>
    <t>舒城县山七镇小河口希望小学</t>
  </si>
  <si>
    <t>舒城县山七镇中心学校</t>
  </si>
  <si>
    <t>安徽省舒城县石岗中学</t>
  </si>
  <si>
    <t>石岗初中</t>
  </si>
  <si>
    <t>舒城县实验小学</t>
  </si>
  <si>
    <t>实验小学</t>
  </si>
  <si>
    <t>舒城县实验小学教育集团欧洲华城校区</t>
  </si>
  <si>
    <t>舒城县实验小学教育集团花桥路校区</t>
  </si>
  <si>
    <t>舒城县舒茶初级中学</t>
  </si>
  <si>
    <t>舒茶初中</t>
  </si>
  <si>
    <t>舒城县舒茶镇中心小学</t>
  </si>
  <si>
    <t>舒茶中心校</t>
  </si>
  <si>
    <t>舒城县舒茶镇中心学校</t>
  </si>
  <si>
    <t>城关三小北校区</t>
  </si>
  <si>
    <t>舒城第三中学</t>
  </si>
  <si>
    <t>舒城第二中学教育集团东校区</t>
  </si>
  <si>
    <t>舒城二中</t>
  </si>
  <si>
    <t>安徽省舒城第二中学</t>
  </si>
  <si>
    <t>舒城县舒三初级中学</t>
  </si>
  <si>
    <t>舒三初中</t>
  </si>
  <si>
    <t>舒城师范学校附属小学</t>
  </si>
  <si>
    <t>舒师附小</t>
  </si>
  <si>
    <t>舒城县汤池镇三里小学</t>
  </si>
  <si>
    <t>汤池中心校</t>
  </si>
  <si>
    <t>舒城县汤池镇中心学校</t>
  </si>
  <si>
    <t>舒城县汤池中学</t>
  </si>
  <si>
    <t>汤池中学</t>
  </si>
  <si>
    <t>舒城县棠树乡中心小学</t>
  </si>
  <si>
    <t>棠树中心校</t>
  </si>
  <si>
    <t>舒城县棠树乡三拐小学</t>
  </si>
  <si>
    <t>舒城县棠树乡棠树小学</t>
  </si>
  <si>
    <t>舒城县棠树乡中心学校</t>
  </si>
  <si>
    <t>舒城县桃溪镇三沟小学</t>
  </si>
  <si>
    <t>桃溪中心校</t>
  </si>
  <si>
    <t>舒城县桃溪镇龙舒小学</t>
  </si>
  <si>
    <t>舒城县桃溪镇苍墩小学</t>
  </si>
  <si>
    <t>舒城县桃溪镇岗头小学</t>
  </si>
  <si>
    <t>舒城县桃溪镇中心学校</t>
  </si>
  <si>
    <t>舒城县桃溪中学</t>
  </si>
  <si>
    <t>完全中学</t>
  </si>
  <si>
    <t>桃溪中学</t>
  </si>
  <si>
    <t>舒城县万佛湖镇范店小学</t>
  </si>
  <si>
    <t>万佛湖中心校</t>
  </si>
  <si>
    <t>舒城县万佛湖镇中心学校</t>
  </si>
  <si>
    <t>舒城县文翁中学</t>
  </si>
  <si>
    <t>文翁初中</t>
  </si>
  <si>
    <t>舒城县五显镇中心学校</t>
  </si>
  <si>
    <t>五显中心校</t>
  </si>
  <si>
    <t>舒城县南港镇西衖中心学校</t>
  </si>
  <si>
    <t>西衖中心校</t>
  </si>
  <si>
    <t>舒城县晓天镇中心学校</t>
  </si>
  <si>
    <t>晓天中心校</t>
  </si>
  <si>
    <t>舒城县晓天镇黄河小学</t>
  </si>
  <si>
    <t>安徽省舒城晓天中学</t>
  </si>
  <si>
    <t>晓天中学</t>
  </si>
  <si>
    <t>舒城县山七镇燕春初级中学</t>
  </si>
  <si>
    <t>燕春初中</t>
  </si>
  <si>
    <t>舒城县张母桥镇长冲小学</t>
  </si>
  <si>
    <t>张母桥中心校</t>
  </si>
  <si>
    <t>舒城县张母桥镇中心学校</t>
  </si>
  <si>
    <t>千人桥镇重阳初级中学</t>
  </si>
  <si>
    <t>重阳初中</t>
  </si>
  <si>
    <t>舒城县周公渡中学</t>
  </si>
  <si>
    <t>周公渡初中</t>
  </si>
  <si>
    <t>舒城县特殊教育学校</t>
  </si>
  <si>
    <t>其他特教学校</t>
  </si>
  <si>
    <t>特教学校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</si>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</sst>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3"/>
  <sheetViews>
    <sheetView showZeros="0" tabSelected="1" workbookViewId="0">
      <pane ySplit="5" topLeftCell="A87" activePane="bottomLeft" state="frozen"/>
      <selection/>
      <selection pane="bottomLeft" activeCell="B1" sqref="B1:P1"/>
    </sheetView>
  </sheetViews>
  <sheetFormatPr defaultColWidth="9" defaultRowHeight="15" customHeight="1"/>
  <cols>
    <col min="1" max="1" width="3.63333333333333" style="3" customWidth="1"/>
    <col min="2" max="2" width="22.5" style="3" customWidth="1"/>
    <col min="3" max="3" width="9" style="3"/>
    <col min="4" max="4" width="12" style="3" customWidth="1"/>
    <col min="5" max="5" width="6.375" style="3" customWidth="1"/>
    <col min="6" max="6" width="6.36666666666667" style="3" customWidth="1"/>
    <col min="7" max="7" width="6.54166666666667" style="3" customWidth="1"/>
    <col min="8" max="8" width="6.63333333333333" style="3" customWidth="1"/>
    <col min="9" max="9" width="6.09166666666667" style="3" customWidth="1"/>
    <col min="10" max="10" width="5.90833333333333" style="3" customWidth="1"/>
    <col min="11" max="11" width="8.90833333333333" style="3" customWidth="1"/>
    <col min="12" max="12" width="8.63333333333333" style="3" customWidth="1"/>
    <col min="13" max="13" width="7.09166666666667" style="3" customWidth="1"/>
    <col min="14" max="14" width="7.54166666666667" style="3" customWidth="1"/>
    <col min="15" max="15" width="8.90833333333333" style="3" customWidth="1"/>
    <col min="16" max="16" width="6.18333333333333" style="3" customWidth="1"/>
    <col min="17" max="17" width="9.375" style="3"/>
    <col min="18" max="16384" width="9" style="3"/>
  </cols>
  <sheetData>
    <row r="1" s="1" customFormat="1" ht="31" customHeight="1" spans="2:1638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  <c r="XEY1" s="4"/>
      <c r="XEZ1" s="4"/>
      <c r="XFA1" s="4"/>
      <c r="XFB1" s="4"/>
      <c r="XFC1" s="4"/>
      <c r="XFD1" s="4"/>
    </row>
    <row r="2" s="2" customFormat="1" ht="17" customHeight="1" spans="14:14">
      <c r="N2" s="2" t="s">
        <v>1</v>
      </c>
    </row>
    <row r="3" s="2" customFormat="1" ht="56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0" t="s">
        <v>17</v>
      </c>
    </row>
    <row r="4" s="3" customFormat="1" ht="18" customHeight="1" spans="1:16">
      <c r="A4" s="7">
        <v>1</v>
      </c>
      <c r="B4" s="8" t="s">
        <v>18</v>
      </c>
      <c r="C4" s="8" t="s">
        <v>19</v>
      </c>
      <c r="D4" s="8" t="s">
        <v>20</v>
      </c>
      <c r="E4" s="8">
        <f t="shared" ref="E4:E25" si="0">F4+G4</f>
        <v>130</v>
      </c>
      <c r="F4" s="8">
        <v>88</v>
      </c>
      <c r="G4" s="8">
        <v>42</v>
      </c>
      <c r="H4" s="9">
        <v>3</v>
      </c>
      <c r="I4" s="9">
        <v>41</v>
      </c>
      <c r="J4" s="9"/>
      <c r="K4" s="9">
        <f>IF(F4&gt;100,F4*745,74500)</f>
        <v>74500</v>
      </c>
      <c r="L4" s="9">
        <f>IF(G4&lt;100,96500,G4*965)</f>
        <v>96500</v>
      </c>
      <c r="M4" s="9">
        <f>I4*300</f>
        <v>12300</v>
      </c>
      <c r="N4" s="9">
        <f>H4*6000+J4*6000</f>
        <v>18000</v>
      </c>
      <c r="O4" s="9">
        <f>K4+L4+M4+N4</f>
        <v>201300</v>
      </c>
      <c r="P4" s="11"/>
    </row>
    <row r="5" s="3" customFormat="1" ht="18" customHeight="1" spans="1:16">
      <c r="A5" s="7">
        <v>2</v>
      </c>
      <c r="B5" s="8" t="s">
        <v>21</v>
      </c>
      <c r="C5" s="8" t="s">
        <v>19</v>
      </c>
      <c r="D5" s="8" t="s">
        <v>22</v>
      </c>
      <c r="E5" s="8">
        <f t="shared" si="0"/>
        <v>374</v>
      </c>
      <c r="F5" s="8">
        <v>212</v>
      </c>
      <c r="G5" s="8">
        <v>162</v>
      </c>
      <c r="H5" s="9">
        <v>4</v>
      </c>
      <c r="I5" s="9">
        <v>96</v>
      </c>
      <c r="J5" s="9">
        <v>1</v>
      </c>
      <c r="K5" s="9">
        <f>IF(F5&gt;100,F5*745,74500)</f>
        <v>157940</v>
      </c>
      <c r="L5" s="9">
        <f>IF(G5&lt;100,96500,G5*965)</f>
        <v>156330</v>
      </c>
      <c r="M5" s="9">
        <f t="shared" ref="M5:M36" si="1">I5*300</f>
        <v>28800</v>
      </c>
      <c r="N5" s="9">
        <f t="shared" ref="N5:N36" si="2">H5*6000+J5*6000</f>
        <v>30000</v>
      </c>
      <c r="O5" s="9">
        <f t="shared" ref="O5:O36" si="3">K5+L5+M5+N5</f>
        <v>373070</v>
      </c>
      <c r="P5" s="11"/>
    </row>
    <row r="6" s="3" customFormat="1" ht="18" customHeight="1" spans="1:16">
      <c r="A6" s="7">
        <v>3</v>
      </c>
      <c r="B6" s="8" t="s">
        <v>23</v>
      </c>
      <c r="C6" s="8" t="s">
        <v>24</v>
      </c>
      <c r="D6" s="8" t="s">
        <v>25</v>
      </c>
      <c r="E6" s="8">
        <f t="shared" si="0"/>
        <v>41</v>
      </c>
      <c r="F6" s="8">
        <v>41</v>
      </c>
      <c r="G6" s="8"/>
      <c r="H6" s="9"/>
      <c r="I6" s="9"/>
      <c r="J6" s="9"/>
      <c r="K6" s="9">
        <f>IF(F6&gt;100,F6*745,74500)</f>
        <v>74500</v>
      </c>
      <c r="L6" s="9"/>
      <c r="M6" s="9">
        <f t="shared" si="1"/>
        <v>0</v>
      </c>
      <c r="N6" s="9">
        <f t="shared" si="2"/>
        <v>0</v>
      </c>
      <c r="O6" s="9">
        <f t="shared" si="3"/>
        <v>74500</v>
      </c>
      <c r="P6" s="11"/>
    </row>
    <row r="7" s="3" customFormat="1" ht="18" customHeight="1" spans="1:16">
      <c r="A7" s="7">
        <v>4</v>
      </c>
      <c r="B7" s="8" t="s">
        <v>26</v>
      </c>
      <c r="C7" s="8" t="s">
        <v>24</v>
      </c>
      <c r="D7" s="8" t="s">
        <v>25</v>
      </c>
      <c r="E7" s="8">
        <f t="shared" si="0"/>
        <v>152</v>
      </c>
      <c r="F7" s="8">
        <v>152</v>
      </c>
      <c r="G7" s="8"/>
      <c r="H7" s="9">
        <v>1</v>
      </c>
      <c r="I7" s="9"/>
      <c r="J7" s="9"/>
      <c r="K7" s="9">
        <f>IF(F7&gt;100,F7*745,74500)</f>
        <v>113240</v>
      </c>
      <c r="L7" s="9"/>
      <c r="M7" s="9">
        <f t="shared" si="1"/>
        <v>0</v>
      </c>
      <c r="N7" s="9">
        <f t="shared" si="2"/>
        <v>6000</v>
      </c>
      <c r="O7" s="9">
        <f t="shared" si="3"/>
        <v>119240</v>
      </c>
      <c r="P7" s="11"/>
    </row>
    <row r="8" s="3" customFormat="1" ht="18" customHeight="1" spans="1:16">
      <c r="A8" s="7">
        <v>5</v>
      </c>
      <c r="B8" s="8" t="s">
        <v>27</v>
      </c>
      <c r="C8" s="8" t="s">
        <v>28</v>
      </c>
      <c r="D8" s="8" t="s">
        <v>25</v>
      </c>
      <c r="E8" s="8">
        <f t="shared" si="0"/>
        <v>134</v>
      </c>
      <c r="F8" s="9"/>
      <c r="G8" s="8">
        <v>134</v>
      </c>
      <c r="H8" s="9"/>
      <c r="I8" s="9">
        <v>96</v>
      </c>
      <c r="J8" s="9"/>
      <c r="K8" s="9"/>
      <c r="L8" s="9">
        <f>IF(G8&lt;100,96500,G8*965)</f>
        <v>129310</v>
      </c>
      <c r="M8" s="9">
        <f t="shared" si="1"/>
        <v>28800</v>
      </c>
      <c r="N8" s="9">
        <f t="shared" si="2"/>
        <v>0</v>
      </c>
      <c r="O8" s="9">
        <f t="shared" si="3"/>
        <v>158110</v>
      </c>
      <c r="P8" s="11"/>
    </row>
    <row r="9" s="3" customFormat="1" ht="18" customHeight="1" spans="1:16">
      <c r="A9" s="7">
        <v>6</v>
      </c>
      <c r="B9" s="8" t="s">
        <v>29</v>
      </c>
      <c r="C9" s="8" t="s">
        <v>24</v>
      </c>
      <c r="D9" s="8" t="s">
        <v>30</v>
      </c>
      <c r="E9" s="8">
        <f t="shared" si="0"/>
        <v>94</v>
      </c>
      <c r="F9" s="8">
        <v>94</v>
      </c>
      <c r="G9" s="8"/>
      <c r="H9" s="9"/>
      <c r="I9" s="9"/>
      <c r="J9" s="9"/>
      <c r="K9" s="9">
        <f t="shared" ref="K9:K36" si="4">IF(F9&gt;100,F9*745,74500)</f>
        <v>74500</v>
      </c>
      <c r="L9" s="9"/>
      <c r="M9" s="9">
        <f t="shared" si="1"/>
        <v>0</v>
      </c>
      <c r="N9" s="9">
        <f t="shared" si="2"/>
        <v>0</v>
      </c>
      <c r="O9" s="9">
        <f t="shared" si="3"/>
        <v>74500</v>
      </c>
      <c r="P9" s="11"/>
    </row>
    <row r="10" s="3" customFormat="1" ht="18" customHeight="1" spans="1:16">
      <c r="A10" s="7">
        <v>7</v>
      </c>
      <c r="B10" s="8" t="s">
        <v>31</v>
      </c>
      <c r="C10" s="8" t="s">
        <v>24</v>
      </c>
      <c r="D10" s="8" t="s">
        <v>30</v>
      </c>
      <c r="E10" s="8">
        <f t="shared" si="0"/>
        <v>221</v>
      </c>
      <c r="F10" s="8">
        <v>221</v>
      </c>
      <c r="G10" s="8"/>
      <c r="H10" s="9">
        <v>1</v>
      </c>
      <c r="I10" s="9"/>
      <c r="J10" s="9"/>
      <c r="K10" s="9">
        <f t="shared" si="4"/>
        <v>164645</v>
      </c>
      <c r="L10" s="9"/>
      <c r="M10" s="9">
        <f t="shared" si="1"/>
        <v>0</v>
      </c>
      <c r="N10" s="9">
        <f t="shared" si="2"/>
        <v>6000</v>
      </c>
      <c r="O10" s="9">
        <f t="shared" si="3"/>
        <v>170645</v>
      </c>
      <c r="P10" s="11"/>
    </row>
    <row r="11" s="3" customFormat="1" ht="18" customHeight="1" spans="1:16">
      <c r="A11" s="7">
        <v>8</v>
      </c>
      <c r="B11" s="8" t="s">
        <v>32</v>
      </c>
      <c r="C11" s="8" t="s">
        <v>19</v>
      </c>
      <c r="D11" s="8" t="s">
        <v>30</v>
      </c>
      <c r="E11" s="8">
        <f t="shared" si="0"/>
        <v>830</v>
      </c>
      <c r="F11" s="8">
        <v>408</v>
      </c>
      <c r="G11" s="8">
        <v>422</v>
      </c>
      <c r="H11" s="9">
        <v>4</v>
      </c>
      <c r="I11" s="9">
        <v>13</v>
      </c>
      <c r="J11" s="9"/>
      <c r="K11" s="9">
        <f t="shared" si="4"/>
        <v>303960</v>
      </c>
      <c r="L11" s="9">
        <f>IF(G11&lt;100,96500,G11*965)</f>
        <v>407230</v>
      </c>
      <c r="M11" s="9">
        <f t="shared" si="1"/>
        <v>3900</v>
      </c>
      <c r="N11" s="9">
        <f t="shared" si="2"/>
        <v>24000</v>
      </c>
      <c r="O11" s="9">
        <f t="shared" si="3"/>
        <v>739090</v>
      </c>
      <c r="P11" s="11"/>
    </row>
    <row r="12" s="3" customFormat="1" ht="18" customHeight="1" spans="1:16">
      <c r="A12" s="7">
        <v>9</v>
      </c>
      <c r="B12" s="8" t="s">
        <v>33</v>
      </c>
      <c r="C12" s="8" t="s">
        <v>34</v>
      </c>
      <c r="D12" s="8" t="s">
        <v>35</v>
      </c>
      <c r="E12" s="8">
        <f t="shared" si="0"/>
        <v>2</v>
      </c>
      <c r="F12" s="8">
        <v>2</v>
      </c>
      <c r="G12" s="8"/>
      <c r="H12" s="9">
        <v>1</v>
      </c>
      <c r="I12" s="9"/>
      <c r="J12" s="9"/>
      <c r="K12" s="9">
        <f t="shared" si="4"/>
        <v>74500</v>
      </c>
      <c r="L12" s="9"/>
      <c r="M12" s="9">
        <f t="shared" si="1"/>
        <v>0</v>
      </c>
      <c r="N12" s="9">
        <f t="shared" si="2"/>
        <v>6000</v>
      </c>
      <c r="O12" s="9">
        <f t="shared" si="3"/>
        <v>80500</v>
      </c>
      <c r="P12" s="11"/>
    </row>
    <row r="13" s="3" customFormat="1" ht="18" customHeight="1" spans="1:16">
      <c r="A13" s="7">
        <v>10</v>
      </c>
      <c r="B13" s="8" t="s">
        <v>36</v>
      </c>
      <c r="C13" s="8" t="s">
        <v>34</v>
      </c>
      <c r="D13" s="8" t="s">
        <v>35</v>
      </c>
      <c r="E13" s="8">
        <f t="shared" si="0"/>
        <v>2</v>
      </c>
      <c r="F13" s="8">
        <v>2</v>
      </c>
      <c r="G13" s="8"/>
      <c r="H13" s="9"/>
      <c r="I13" s="9"/>
      <c r="J13" s="9"/>
      <c r="K13" s="9">
        <f t="shared" si="4"/>
        <v>74500</v>
      </c>
      <c r="L13" s="9"/>
      <c r="M13" s="9">
        <f t="shared" si="1"/>
        <v>0</v>
      </c>
      <c r="N13" s="9">
        <f t="shared" si="2"/>
        <v>0</v>
      </c>
      <c r="O13" s="9">
        <f t="shared" si="3"/>
        <v>74500</v>
      </c>
      <c r="P13" s="11"/>
    </row>
    <row r="14" s="3" customFormat="1" ht="18" customHeight="1" spans="1:16">
      <c r="A14" s="7">
        <v>11</v>
      </c>
      <c r="B14" s="8" t="s">
        <v>37</v>
      </c>
      <c r="C14" s="8" t="s">
        <v>19</v>
      </c>
      <c r="D14" s="8" t="s">
        <v>35</v>
      </c>
      <c r="E14" s="8">
        <f t="shared" si="0"/>
        <v>121</v>
      </c>
      <c r="F14" s="8">
        <v>73</v>
      </c>
      <c r="G14" s="8">
        <v>48</v>
      </c>
      <c r="H14" s="9">
        <v>4</v>
      </c>
      <c r="I14" s="9">
        <v>41</v>
      </c>
      <c r="J14" s="9">
        <v>1</v>
      </c>
      <c r="K14" s="9">
        <f t="shared" si="4"/>
        <v>74500</v>
      </c>
      <c r="L14" s="9">
        <f>IF(G14&lt;100,96500,G14*965)</f>
        <v>96500</v>
      </c>
      <c r="M14" s="9">
        <f t="shared" si="1"/>
        <v>12300</v>
      </c>
      <c r="N14" s="9">
        <f t="shared" si="2"/>
        <v>30000</v>
      </c>
      <c r="O14" s="9">
        <f t="shared" si="3"/>
        <v>213300</v>
      </c>
      <c r="P14" s="11"/>
    </row>
    <row r="15" s="3" customFormat="1" ht="18" customHeight="1" spans="1:16">
      <c r="A15" s="7">
        <v>12</v>
      </c>
      <c r="B15" s="8" t="s">
        <v>38</v>
      </c>
      <c r="C15" s="8" t="s">
        <v>34</v>
      </c>
      <c r="D15" s="8" t="s">
        <v>39</v>
      </c>
      <c r="E15" s="8">
        <f t="shared" si="0"/>
        <v>14</v>
      </c>
      <c r="F15" s="8">
        <v>14</v>
      </c>
      <c r="G15" s="8"/>
      <c r="H15" s="9"/>
      <c r="I15" s="9"/>
      <c r="J15" s="9"/>
      <c r="K15" s="9">
        <f t="shared" si="4"/>
        <v>74500</v>
      </c>
      <c r="L15" s="9"/>
      <c r="M15" s="9">
        <f t="shared" si="1"/>
        <v>0</v>
      </c>
      <c r="N15" s="9">
        <f t="shared" si="2"/>
        <v>0</v>
      </c>
      <c r="O15" s="9">
        <f t="shared" si="3"/>
        <v>74500</v>
      </c>
      <c r="P15" s="11"/>
    </row>
    <row r="16" s="3" customFormat="1" ht="18" customHeight="1" spans="1:16">
      <c r="A16" s="7">
        <v>13</v>
      </c>
      <c r="B16" s="8" t="s">
        <v>40</v>
      </c>
      <c r="C16" s="8" t="s">
        <v>24</v>
      </c>
      <c r="D16" s="8" t="s">
        <v>39</v>
      </c>
      <c r="E16" s="8">
        <f t="shared" si="0"/>
        <v>116</v>
      </c>
      <c r="F16" s="8">
        <v>116</v>
      </c>
      <c r="G16" s="8"/>
      <c r="H16" s="9"/>
      <c r="I16" s="9"/>
      <c r="J16" s="9"/>
      <c r="K16" s="9">
        <f t="shared" si="4"/>
        <v>86420</v>
      </c>
      <c r="L16" s="9"/>
      <c r="M16" s="9">
        <f t="shared" si="1"/>
        <v>0</v>
      </c>
      <c r="N16" s="9">
        <f t="shared" si="2"/>
        <v>0</v>
      </c>
      <c r="O16" s="9">
        <f t="shared" si="3"/>
        <v>86420</v>
      </c>
      <c r="P16" s="11"/>
    </row>
    <row r="17" s="3" customFormat="1" ht="18" customHeight="1" spans="1:16">
      <c r="A17" s="7">
        <v>14</v>
      </c>
      <c r="B17" s="8" t="s">
        <v>41</v>
      </c>
      <c r="C17" s="8" t="s">
        <v>19</v>
      </c>
      <c r="D17" s="8" t="s">
        <v>39</v>
      </c>
      <c r="E17" s="8">
        <f t="shared" si="0"/>
        <v>684</v>
      </c>
      <c r="F17" s="8">
        <v>342</v>
      </c>
      <c r="G17" s="8">
        <v>342</v>
      </c>
      <c r="H17" s="9">
        <v>3</v>
      </c>
      <c r="I17" s="9">
        <v>120</v>
      </c>
      <c r="J17" s="9"/>
      <c r="K17" s="9">
        <f t="shared" si="4"/>
        <v>254790</v>
      </c>
      <c r="L17" s="9">
        <f>IF(G17&lt;100,96500,G17*965)</f>
        <v>330030</v>
      </c>
      <c r="M17" s="9">
        <f t="shared" si="1"/>
        <v>36000</v>
      </c>
      <c r="N17" s="9">
        <f t="shared" si="2"/>
        <v>18000</v>
      </c>
      <c r="O17" s="9">
        <f t="shared" si="3"/>
        <v>638820</v>
      </c>
      <c r="P17" s="11"/>
    </row>
    <row r="18" s="3" customFormat="1" ht="18" customHeight="1" spans="1:16">
      <c r="A18" s="7">
        <v>15</v>
      </c>
      <c r="B18" s="8" t="s">
        <v>42</v>
      </c>
      <c r="C18" s="8" t="s">
        <v>24</v>
      </c>
      <c r="D18" s="8" t="s">
        <v>43</v>
      </c>
      <c r="E18" s="8">
        <f t="shared" si="0"/>
        <v>1196</v>
      </c>
      <c r="F18" s="8">
        <v>1196</v>
      </c>
      <c r="G18" s="8"/>
      <c r="H18" s="9"/>
      <c r="I18" s="9"/>
      <c r="J18" s="9"/>
      <c r="K18" s="9">
        <f t="shared" si="4"/>
        <v>891020</v>
      </c>
      <c r="L18" s="9"/>
      <c r="M18" s="9">
        <f t="shared" si="1"/>
        <v>0</v>
      </c>
      <c r="N18" s="9">
        <f t="shared" si="2"/>
        <v>0</v>
      </c>
      <c r="O18" s="9">
        <f t="shared" si="3"/>
        <v>891020</v>
      </c>
      <c r="P18" s="11"/>
    </row>
    <row r="19" s="3" customFormat="1" ht="18" customHeight="1" spans="1:16">
      <c r="A19" s="7">
        <v>16</v>
      </c>
      <c r="B19" s="8" t="s">
        <v>44</v>
      </c>
      <c r="C19" s="8" t="s">
        <v>34</v>
      </c>
      <c r="D19" s="8" t="s">
        <v>43</v>
      </c>
      <c r="E19" s="8">
        <f t="shared" si="0"/>
        <v>11</v>
      </c>
      <c r="F19" s="8">
        <v>11</v>
      </c>
      <c r="G19" s="8"/>
      <c r="H19" s="9"/>
      <c r="I19" s="9"/>
      <c r="J19" s="9"/>
      <c r="K19" s="9">
        <f t="shared" si="4"/>
        <v>74500</v>
      </c>
      <c r="L19" s="9"/>
      <c r="M19" s="9">
        <f t="shared" si="1"/>
        <v>0</v>
      </c>
      <c r="N19" s="9">
        <f t="shared" si="2"/>
        <v>0</v>
      </c>
      <c r="O19" s="9">
        <f t="shared" si="3"/>
        <v>74500</v>
      </c>
      <c r="P19" s="11"/>
    </row>
    <row r="20" s="3" customFormat="1" ht="18" customHeight="1" spans="1:16">
      <c r="A20" s="7">
        <v>17</v>
      </c>
      <c r="B20" s="8" t="s">
        <v>45</v>
      </c>
      <c r="C20" s="8" t="s">
        <v>24</v>
      </c>
      <c r="D20" s="8" t="s">
        <v>43</v>
      </c>
      <c r="E20" s="8">
        <f t="shared" si="0"/>
        <v>125</v>
      </c>
      <c r="F20" s="8">
        <v>125</v>
      </c>
      <c r="G20" s="8"/>
      <c r="H20" s="9"/>
      <c r="I20" s="9"/>
      <c r="J20" s="9"/>
      <c r="K20" s="9">
        <f t="shared" si="4"/>
        <v>93125</v>
      </c>
      <c r="L20" s="9"/>
      <c r="M20" s="9">
        <f t="shared" si="1"/>
        <v>0</v>
      </c>
      <c r="N20" s="9">
        <f t="shared" si="2"/>
        <v>0</v>
      </c>
      <c r="O20" s="9">
        <f t="shared" si="3"/>
        <v>93125</v>
      </c>
      <c r="P20" s="11"/>
    </row>
    <row r="21" s="3" customFormat="1" ht="18" customHeight="1" spans="1:16">
      <c r="A21" s="7">
        <v>18</v>
      </c>
      <c r="B21" s="8" t="s">
        <v>46</v>
      </c>
      <c r="C21" s="8" t="s">
        <v>24</v>
      </c>
      <c r="D21" s="8" t="s">
        <v>43</v>
      </c>
      <c r="E21" s="8">
        <f t="shared" si="0"/>
        <v>1814</v>
      </c>
      <c r="F21" s="8">
        <v>1814</v>
      </c>
      <c r="G21" s="8"/>
      <c r="H21" s="9"/>
      <c r="I21" s="9"/>
      <c r="J21" s="9"/>
      <c r="K21" s="9">
        <f t="shared" si="4"/>
        <v>1351430</v>
      </c>
      <c r="L21" s="9"/>
      <c r="M21" s="9">
        <f t="shared" si="1"/>
        <v>0</v>
      </c>
      <c r="N21" s="9">
        <f t="shared" si="2"/>
        <v>0</v>
      </c>
      <c r="O21" s="9">
        <f t="shared" si="3"/>
        <v>1351430</v>
      </c>
      <c r="P21" s="11"/>
    </row>
    <row r="22" s="3" customFormat="1" ht="18" customHeight="1" spans="1:16">
      <c r="A22" s="7">
        <v>19</v>
      </c>
      <c r="B22" s="8" t="s">
        <v>47</v>
      </c>
      <c r="C22" s="8" t="s">
        <v>24</v>
      </c>
      <c r="D22" s="8" t="s">
        <v>43</v>
      </c>
      <c r="E22" s="8">
        <f t="shared" si="0"/>
        <v>1623</v>
      </c>
      <c r="F22" s="8">
        <v>1623</v>
      </c>
      <c r="G22" s="8"/>
      <c r="H22" s="9"/>
      <c r="I22" s="9"/>
      <c r="J22" s="9"/>
      <c r="K22" s="9">
        <f t="shared" si="4"/>
        <v>1209135</v>
      </c>
      <c r="L22" s="9"/>
      <c r="M22" s="9">
        <f t="shared" si="1"/>
        <v>0</v>
      </c>
      <c r="N22" s="9">
        <f t="shared" si="2"/>
        <v>0</v>
      </c>
      <c r="O22" s="9">
        <f t="shared" si="3"/>
        <v>1209135</v>
      </c>
      <c r="P22" s="11"/>
    </row>
    <row r="23" s="3" customFormat="1" ht="18" customHeight="1" spans="1:16">
      <c r="A23" s="7">
        <v>20</v>
      </c>
      <c r="B23" s="8" t="s">
        <v>48</v>
      </c>
      <c r="C23" s="8" t="s">
        <v>24</v>
      </c>
      <c r="D23" s="8" t="s">
        <v>43</v>
      </c>
      <c r="E23" s="8">
        <f t="shared" si="0"/>
        <v>3412</v>
      </c>
      <c r="F23" s="8">
        <v>3412</v>
      </c>
      <c r="G23" s="8"/>
      <c r="H23" s="9">
        <v>3</v>
      </c>
      <c r="I23" s="9"/>
      <c r="J23" s="9"/>
      <c r="K23" s="9">
        <f t="shared" si="4"/>
        <v>2541940</v>
      </c>
      <c r="L23" s="9"/>
      <c r="M23" s="9">
        <f t="shared" si="1"/>
        <v>0</v>
      </c>
      <c r="N23" s="9">
        <f t="shared" si="2"/>
        <v>18000</v>
      </c>
      <c r="O23" s="9">
        <f t="shared" si="3"/>
        <v>2559940</v>
      </c>
      <c r="P23" s="11"/>
    </row>
    <row r="24" s="3" customFormat="1" ht="18" customHeight="1" spans="1:16">
      <c r="A24" s="7">
        <v>21</v>
      </c>
      <c r="B24" s="8" t="s">
        <v>49</v>
      </c>
      <c r="C24" s="8" t="s">
        <v>34</v>
      </c>
      <c r="D24" s="8" t="s">
        <v>50</v>
      </c>
      <c r="E24" s="8">
        <f t="shared" si="0"/>
        <v>13</v>
      </c>
      <c r="F24" s="8">
        <v>13</v>
      </c>
      <c r="G24" s="8"/>
      <c r="H24" s="9"/>
      <c r="I24" s="9"/>
      <c r="J24" s="9">
        <v>1</v>
      </c>
      <c r="K24" s="9">
        <f t="shared" si="4"/>
        <v>74500</v>
      </c>
      <c r="L24" s="9"/>
      <c r="M24" s="9">
        <f t="shared" si="1"/>
        <v>0</v>
      </c>
      <c r="N24" s="9">
        <f t="shared" si="2"/>
        <v>6000</v>
      </c>
      <c r="O24" s="9">
        <f t="shared" si="3"/>
        <v>80500</v>
      </c>
      <c r="P24" s="11"/>
    </row>
    <row r="25" s="3" customFormat="1" ht="18" customHeight="1" spans="1:16">
      <c r="A25" s="7">
        <v>22</v>
      </c>
      <c r="B25" s="8" t="s">
        <v>51</v>
      </c>
      <c r="C25" s="8" t="s">
        <v>19</v>
      </c>
      <c r="D25" s="8" t="s">
        <v>50</v>
      </c>
      <c r="E25" s="8">
        <f t="shared" si="0"/>
        <v>205</v>
      </c>
      <c r="F25" s="8">
        <v>140</v>
      </c>
      <c r="G25" s="8">
        <v>65</v>
      </c>
      <c r="H25" s="9">
        <v>2</v>
      </c>
      <c r="I25" s="9">
        <v>31</v>
      </c>
      <c r="J25" s="9">
        <v>1</v>
      </c>
      <c r="K25" s="9">
        <f t="shared" si="4"/>
        <v>104300</v>
      </c>
      <c r="L25" s="9">
        <f>IF(G25&lt;100,96500,G25*965)</f>
        <v>96500</v>
      </c>
      <c r="M25" s="9">
        <f t="shared" si="1"/>
        <v>9300</v>
      </c>
      <c r="N25" s="9">
        <f t="shared" si="2"/>
        <v>18000</v>
      </c>
      <c r="O25" s="9">
        <f t="shared" si="3"/>
        <v>228100</v>
      </c>
      <c r="P25" s="11"/>
    </row>
    <row r="26" s="3" customFormat="1" ht="18" customHeight="1" spans="1:16">
      <c r="A26" s="7">
        <v>23</v>
      </c>
      <c r="B26" s="8" t="s">
        <v>52</v>
      </c>
      <c r="C26" s="8" t="s">
        <v>24</v>
      </c>
      <c r="D26" s="8" t="s">
        <v>53</v>
      </c>
      <c r="E26" s="8">
        <v>32</v>
      </c>
      <c r="F26" s="8">
        <v>32</v>
      </c>
      <c r="G26" s="8"/>
      <c r="H26" s="9"/>
      <c r="I26" s="9"/>
      <c r="J26" s="9">
        <v>1</v>
      </c>
      <c r="K26" s="9">
        <f t="shared" si="4"/>
        <v>74500</v>
      </c>
      <c r="L26" s="9"/>
      <c r="M26" s="9">
        <f t="shared" ref="M26:M36" si="5">I26*300</f>
        <v>0</v>
      </c>
      <c r="N26" s="9">
        <f t="shared" si="2"/>
        <v>6000</v>
      </c>
      <c r="O26" s="9">
        <f t="shared" si="3"/>
        <v>80500</v>
      </c>
      <c r="P26" s="11"/>
    </row>
    <row r="27" s="3" customFormat="1" ht="18" customHeight="1" spans="1:16">
      <c r="A27" s="7">
        <v>24</v>
      </c>
      <c r="B27" s="8" t="s">
        <v>54</v>
      </c>
      <c r="C27" s="8" t="s">
        <v>24</v>
      </c>
      <c r="D27" s="8" t="s">
        <v>53</v>
      </c>
      <c r="E27" s="8">
        <v>376</v>
      </c>
      <c r="F27" s="8">
        <v>376</v>
      </c>
      <c r="G27" s="8"/>
      <c r="H27" s="9"/>
      <c r="I27" s="9"/>
      <c r="J27" s="9">
        <v>2</v>
      </c>
      <c r="K27" s="9">
        <f t="shared" si="4"/>
        <v>280120</v>
      </c>
      <c r="L27" s="9"/>
      <c r="M27" s="9">
        <f t="shared" si="5"/>
        <v>0</v>
      </c>
      <c r="N27" s="9">
        <f t="shared" si="2"/>
        <v>12000</v>
      </c>
      <c r="O27" s="9">
        <f t="shared" si="3"/>
        <v>292120</v>
      </c>
      <c r="P27" s="11"/>
    </row>
    <row r="28" s="3" customFormat="1" ht="18" customHeight="1" spans="1:16">
      <c r="A28" s="7">
        <v>25</v>
      </c>
      <c r="B28" s="8" t="s">
        <v>55</v>
      </c>
      <c r="C28" s="8" t="s">
        <v>19</v>
      </c>
      <c r="D28" s="8" t="s">
        <v>53</v>
      </c>
      <c r="E28" s="8">
        <v>320</v>
      </c>
      <c r="F28" s="8">
        <v>65</v>
      </c>
      <c r="G28" s="8">
        <v>255</v>
      </c>
      <c r="H28" s="9">
        <v>1</v>
      </c>
      <c r="I28" s="9">
        <v>22</v>
      </c>
      <c r="J28" s="9">
        <v>3</v>
      </c>
      <c r="K28" s="9">
        <f t="shared" si="4"/>
        <v>74500</v>
      </c>
      <c r="L28" s="9">
        <f>IF(G28&lt;100,96500,G28*965)</f>
        <v>246075</v>
      </c>
      <c r="M28" s="9">
        <f t="shared" si="5"/>
        <v>6600</v>
      </c>
      <c r="N28" s="9">
        <f t="shared" si="2"/>
        <v>24000</v>
      </c>
      <c r="O28" s="9">
        <f t="shared" si="3"/>
        <v>351175</v>
      </c>
      <c r="P28" s="11"/>
    </row>
    <row r="29" s="3" customFormat="1" ht="18" customHeight="1" spans="1:16">
      <c r="A29" s="7">
        <v>26</v>
      </c>
      <c r="B29" s="8" t="s">
        <v>56</v>
      </c>
      <c r="C29" s="8" t="s">
        <v>24</v>
      </c>
      <c r="D29" s="8" t="s">
        <v>53</v>
      </c>
      <c r="E29" s="8">
        <v>73</v>
      </c>
      <c r="F29" s="8">
        <v>73</v>
      </c>
      <c r="G29" s="8"/>
      <c r="H29" s="9">
        <v>2</v>
      </c>
      <c r="I29" s="9"/>
      <c r="J29" s="9"/>
      <c r="K29" s="9">
        <f t="shared" si="4"/>
        <v>74500</v>
      </c>
      <c r="L29" s="9"/>
      <c r="M29" s="9">
        <f t="shared" si="5"/>
        <v>0</v>
      </c>
      <c r="N29" s="9">
        <f t="shared" si="2"/>
        <v>12000</v>
      </c>
      <c r="O29" s="9">
        <f t="shared" si="3"/>
        <v>86500</v>
      </c>
      <c r="P29" s="11"/>
    </row>
    <row r="30" s="3" customFormat="1" ht="18" customHeight="1" spans="1:16">
      <c r="A30" s="7">
        <v>27</v>
      </c>
      <c r="B30" s="8" t="s">
        <v>57</v>
      </c>
      <c r="C30" s="8" t="s">
        <v>58</v>
      </c>
      <c r="D30" s="8" t="s">
        <v>59</v>
      </c>
      <c r="E30" s="8">
        <f t="shared" ref="E30:E69" si="6">F30+G30</f>
        <v>512</v>
      </c>
      <c r="F30" s="8">
        <v>360</v>
      </c>
      <c r="G30" s="8">
        <v>152</v>
      </c>
      <c r="H30" s="9">
        <v>4</v>
      </c>
      <c r="I30" s="9">
        <v>11</v>
      </c>
      <c r="J30" s="9"/>
      <c r="K30" s="9">
        <f t="shared" si="4"/>
        <v>268200</v>
      </c>
      <c r="L30" s="9">
        <f>IF(G30&lt;100,96500,G30*965)</f>
        <v>146680</v>
      </c>
      <c r="M30" s="9">
        <f t="shared" si="5"/>
        <v>3300</v>
      </c>
      <c r="N30" s="9">
        <f t="shared" si="2"/>
        <v>24000</v>
      </c>
      <c r="O30" s="9">
        <f t="shared" si="3"/>
        <v>442180</v>
      </c>
      <c r="P30" s="11"/>
    </row>
    <row r="31" s="3" customFormat="1" ht="18" customHeight="1" spans="1:16">
      <c r="A31" s="7">
        <v>28</v>
      </c>
      <c r="B31" s="8" t="s">
        <v>60</v>
      </c>
      <c r="C31" s="8" t="s">
        <v>19</v>
      </c>
      <c r="D31" s="8" t="s">
        <v>61</v>
      </c>
      <c r="E31" s="8">
        <f t="shared" si="6"/>
        <v>94</v>
      </c>
      <c r="F31" s="8">
        <v>59</v>
      </c>
      <c r="G31" s="8">
        <v>35</v>
      </c>
      <c r="H31" s="9"/>
      <c r="I31" s="9">
        <v>29</v>
      </c>
      <c r="J31" s="9"/>
      <c r="K31" s="9">
        <f t="shared" si="4"/>
        <v>74500</v>
      </c>
      <c r="L31" s="9">
        <f>IF(G31&lt;100,96500,G31*965)</f>
        <v>96500</v>
      </c>
      <c r="M31" s="9">
        <f t="shared" si="5"/>
        <v>8700</v>
      </c>
      <c r="N31" s="9">
        <f t="shared" si="2"/>
        <v>0</v>
      </c>
      <c r="O31" s="9">
        <f t="shared" si="3"/>
        <v>179700</v>
      </c>
      <c r="P31" s="11"/>
    </row>
    <row r="32" s="3" customFormat="1" ht="18" customHeight="1" spans="1:16">
      <c r="A32" s="7">
        <v>29</v>
      </c>
      <c r="B32" s="8" t="s">
        <v>62</v>
      </c>
      <c r="C32" s="8" t="s">
        <v>34</v>
      </c>
      <c r="D32" s="8" t="s">
        <v>63</v>
      </c>
      <c r="E32" s="8">
        <f t="shared" si="6"/>
        <v>3</v>
      </c>
      <c r="F32" s="8">
        <v>3</v>
      </c>
      <c r="G32" s="8"/>
      <c r="H32" s="9"/>
      <c r="I32" s="9"/>
      <c r="J32" s="9"/>
      <c r="K32" s="9">
        <f t="shared" si="4"/>
        <v>74500</v>
      </c>
      <c r="L32" s="9"/>
      <c r="M32" s="9">
        <f t="shared" si="5"/>
        <v>0</v>
      </c>
      <c r="N32" s="9">
        <f t="shared" si="2"/>
        <v>0</v>
      </c>
      <c r="O32" s="9">
        <f t="shared" si="3"/>
        <v>74500</v>
      </c>
      <c r="P32" s="11"/>
    </row>
    <row r="33" s="3" customFormat="1" ht="18" customHeight="1" spans="1:16">
      <c r="A33" s="7">
        <v>30</v>
      </c>
      <c r="B33" s="8" t="s">
        <v>64</v>
      </c>
      <c r="C33" s="8" t="s">
        <v>19</v>
      </c>
      <c r="D33" s="8" t="s">
        <v>63</v>
      </c>
      <c r="E33" s="8">
        <f t="shared" si="6"/>
        <v>486</v>
      </c>
      <c r="F33" s="8">
        <v>347</v>
      </c>
      <c r="G33" s="8">
        <v>139</v>
      </c>
      <c r="H33" s="9"/>
      <c r="I33" s="9"/>
      <c r="J33" s="9">
        <v>3</v>
      </c>
      <c r="K33" s="9">
        <f t="shared" si="4"/>
        <v>258515</v>
      </c>
      <c r="L33" s="9">
        <f>IF(G33&lt;100,96500,G33*965)</f>
        <v>134135</v>
      </c>
      <c r="M33" s="9">
        <f t="shared" si="5"/>
        <v>0</v>
      </c>
      <c r="N33" s="9">
        <f t="shared" si="2"/>
        <v>18000</v>
      </c>
      <c r="O33" s="9">
        <f t="shared" si="3"/>
        <v>410650</v>
      </c>
      <c r="P33" s="11"/>
    </row>
    <row r="34" s="3" customFormat="1" ht="18" customHeight="1" spans="1:16">
      <c r="A34" s="7">
        <v>31</v>
      </c>
      <c r="B34" s="8" t="s">
        <v>65</v>
      </c>
      <c r="C34" s="8" t="s">
        <v>24</v>
      </c>
      <c r="D34" s="8" t="s">
        <v>66</v>
      </c>
      <c r="E34" s="8">
        <f t="shared" si="6"/>
        <v>1443</v>
      </c>
      <c r="F34" s="8">
        <v>1443</v>
      </c>
      <c r="G34" s="8"/>
      <c r="H34" s="9">
        <v>3</v>
      </c>
      <c r="I34" s="9"/>
      <c r="J34" s="9"/>
      <c r="K34" s="9">
        <f t="shared" si="4"/>
        <v>1075035</v>
      </c>
      <c r="L34" s="9"/>
      <c r="M34" s="9">
        <f t="shared" si="5"/>
        <v>0</v>
      </c>
      <c r="N34" s="9">
        <f t="shared" si="2"/>
        <v>18000</v>
      </c>
      <c r="O34" s="9">
        <f t="shared" si="3"/>
        <v>1093035</v>
      </c>
      <c r="P34" s="11"/>
    </row>
    <row r="35" s="3" customFormat="1" ht="18" customHeight="1" spans="1:16">
      <c r="A35" s="7">
        <v>32</v>
      </c>
      <c r="B35" s="8" t="s">
        <v>67</v>
      </c>
      <c r="C35" s="8" t="s">
        <v>24</v>
      </c>
      <c r="D35" s="8" t="s">
        <v>66</v>
      </c>
      <c r="E35" s="8">
        <f t="shared" si="6"/>
        <v>44</v>
      </c>
      <c r="F35" s="8">
        <v>44</v>
      </c>
      <c r="G35" s="8"/>
      <c r="H35" s="9"/>
      <c r="I35" s="9"/>
      <c r="J35" s="9"/>
      <c r="K35" s="9">
        <f t="shared" si="4"/>
        <v>74500</v>
      </c>
      <c r="L35" s="9"/>
      <c r="M35" s="9">
        <f t="shared" si="5"/>
        <v>0</v>
      </c>
      <c r="N35" s="9">
        <f t="shared" si="2"/>
        <v>0</v>
      </c>
      <c r="O35" s="9">
        <f t="shared" si="3"/>
        <v>74500</v>
      </c>
      <c r="P35" s="11"/>
    </row>
    <row r="36" s="3" customFormat="1" ht="18" customHeight="1" spans="1:16">
      <c r="A36" s="7">
        <v>33</v>
      </c>
      <c r="B36" s="8" t="s">
        <v>68</v>
      </c>
      <c r="C36" s="8" t="s">
        <v>34</v>
      </c>
      <c r="D36" s="8" t="s">
        <v>66</v>
      </c>
      <c r="E36" s="8">
        <f t="shared" si="6"/>
        <v>25</v>
      </c>
      <c r="F36" s="8">
        <v>25</v>
      </c>
      <c r="G36" s="8"/>
      <c r="H36" s="9"/>
      <c r="I36" s="9"/>
      <c r="J36" s="9"/>
      <c r="K36" s="9">
        <f t="shared" si="4"/>
        <v>74500</v>
      </c>
      <c r="L36" s="9"/>
      <c r="M36" s="9">
        <f t="shared" si="5"/>
        <v>0</v>
      </c>
      <c r="N36" s="9">
        <f t="shared" si="2"/>
        <v>0</v>
      </c>
      <c r="O36" s="9">
        <f t="shared" si="3"/>
        <v>74500</v>
      </c>
      <c r="P36" s="11"/>
    </row>
    <row r="37" s="3" customFormat="1" ht="18" customHeight="1" spans="1:16">
      <c r="A37" s="7">
        <v>34</v>
      </c>
      <c r="B37" s="8" t="s">
        <v>69</v>
      </c>
      <c r="C37" s="8" t="s">
        <v>28</v>
      </c>
      <c r="D37" s="8" t="s">
        <v>66</v>
      </c>
      <c r="E37" s="8">
        <f t="shared" si="6"/>
        <v>649</v>
      </c>
      <c r="F37" s="9"/>
      <c r="G37" s="8">
        <v>649</v>
      </c>
      <c r="H37" s="9">
        <v>4</v>
      </c>
      <c r="I37" s="9">
        <v>65</v>
      </c>
      <c r="J37" s="9">
        <v>4</v>
      </c>
      <c r="K37" s="9"/>
      <c r="L37" s="9">
        <f>IF(G37&lt;100,96500,G37*965)</f>
        <v>626285</v>
      </c>
      <c r="M37" s="9">
        <f t="shared" ref="M37:M68" si="7">I37*300</f>
        <v>19500</v>
      </c>
      <c r="N37" s="9">
        <f t="shared" ref="N37:N70" si="8">H37*6000+J37*6000</f>
        <v>48000</v>
      </c>
      <c r="O37" s="9">
        <f t="shared" ref="O37:O68" si="9">K37+L37+M37+N37</f>
        <v>693785</v>
      </c>
      <c r="P37" s="11"/>
    </row>
    <row r="38" s="3" customFormat="1" ht="18" customHeight="1" spans="1:16">
      <c r="A38" s="7">
        <v>35</v>
      </c>
      <c r="B38" s="8" t="s">
        <v>70</v>
      </c>
      <c r="C38" s="8" t="s">
        <v>34</v>
      </c>
      <c r="D38" s="8" t="s">
        <v>71</v>
      </c>
      <c r="E38" s="8">
        <f t="shared" si="6"/>
        <v>33</v>
      </c>
      <c r="F38" s="8">
        <v>33</v>
      </c>
      <c r="G38" s="8"/>
      <c r="H38" s="9">
        <v>2</v>
      </c>
      <c r="I38" s="9"/>
      <c r="J38" s="9"/>
      <c r="K38" s="9">
        <f t="shared" ref="K38:K47" si="10">IF(F38&gt;100,F38*745,74500)</f>
        <v>74500</v>
      </c>
      <c r="L38" s="9"/>
      <c r="M38" s="9">
        <f t="shared" si="7"/>
        <v>0</v>
      </c>
      <c r="N38" s="9">
        <f t="shared" si="8"/>
        <v>12000</v>
      </c>
      <c r="O38" s="9">
        <f t="shared" si="9"/>
        <v>86500</v>
      </c>
      <c r="P38" s="11"/>
    </row>
    <row r="39" s="3" customFormat="1" ht="18" customHeight="1" spans="1:16">
      <c r="A39" s="7">
        <v>36</v>
      </c>
      <c r="B39" s="8" t="s">
        <v>72</v>
      </c>
      <c r="C39" s="8" t="s">
        <v>19</v>
      </c>
      <c r="D39" s="8" t="s">
        <v>71</v>
      </c>
      <c r="E39" s="8">
        <f t="shared" si="6"/>
        <v>795</v>
      </c>
      <c r="F39" s="8">
        <v>527</v>
      </c>
      <c r="G39" s="8">
        <v>268</v>
      </c>
      <c r="H39" s="9">
        <v>2</v>
      </c>
      <c r="I39" s="9">
        <v>19</v>
      </c>
      <c r="J39" s="9">
        <v>1</v>
      </c>
      <c r="K39" s="9">
        <f t="shared" si="10"/>
        <v>392615</v>
      </c>
      <c r="L39" s="9">
        <f>IF(G39&lt;100,96500,G39*965)</f>
        <v>258620</v>
      </c>
      <c r="M39" s="9">
        <f t="shared" si="7"/>
        <v>5700</v>
      </c>
      <c r="N39" s="9">
        <f t="shared" si="8"/>
        <v>18000</v>
      </c>
      <c r="O39" s="9">
        <f t="shared" si="9"/>
        <v>674935</v>
      </c>
      <c r="P39" s="11"/>
    </row>
    <row r="40" s="3" customFormat="1" ht="18" customHeight="1" spans="1:16">
      <c r="A40" s="7">
        <v>37</v>
      </c>
      <c r="B40" s="8" t="s">
        <v>73</v>
      </c>
      <c r="C40" s="8" t="s">
        <v>19</v>
      </c>
      <c r="D40" s="8" t="s">
        <v>74</v>
      </c>
      <c r="E40" s="8">
        <f t="shared" si="6"/>
        <v>71</v>
      </c>
      <c r="F40" s="8">
        <v>35</v>
      </c>
      <c r="G40" s="8">
        <v>36</v>
      </c>
      <c r="H40" s="9">
        <v>2</v>
      </c>
      <c r="I40" s="9">
        <v>15</v>
      </c>
      <c r="J40" s="9"/>
      <c r="K40" s="9">
        <f t="shared" si="10"/>
        <v>74500</v>
      </c>
      <c r="L40" s="9">
        <f>IF(G40&lt;100,96500,G40*965)</f>
        <v>96500</v>
      </c>
      <c r="M40" s="9">
        <f t="shared" si="7"/>
        <v>4500</v>
      </c>
      <c r="N40" s="9">
        <f t="shared" si="8"/>
        <v>12000</v>
      </c>
      <c r="O40" s="9">
        <f t="shared" si="9"/>
        <v>187500</v>
      </c>
      <c r="P40" s="11"/>
    </row>
    <row r="41" s="3" customFormat="1" ht="18" customHeight="1" spans="1:16">
      <c r="A41" s="7">
        <v>38</v>
      </c>
      <c r="B41" s="8" t="s">
        <v>75</v>
      </c>
      <c r="C41" s="8" t="s">
        <v>24</v>
      </c>
      <c r="D41" s="8" t="s">
        <v>76</v>
      </c>
      <c r="E41" s="8">
        <f t="shared" si="6"/>
        <v>64</v>
      </c>
      <c r="F41" s="8">
        <v>64</v>
      </c>
      <c r="G41" s="8"/>
      <c r="H41" s="9">
        <v>1</v>
      </c>
      <c r="I41" s="9"/>
      <c r="J41" s="9"/>
      <c r="K41" s="9">
        <f t="shared" si="10"/>
        <v>74500</v>
      </c>
      <c r="L41" s="9"/>
      <c r="M41" s="9">
        <f t="shared" si="7"/>
        <v>0</v>
      </c>
      <c r="N41" s="9">
        <f t="shared" si="8"/>
        <v>6000</v>
      </c>
      <c r="O41" s="9">
        <f t="shared" si="9"/>
        <v>80500</v>
      </c>
      <c r="P41" s="11"/>
    </row>
    <row r="42" s="3" customFormat="1" ht="18" customHeight="1" spans="1:16">
      <c r="A42" s="7">
        <v>39</v>
      </c>
      <c r="B42" s="8" t="s">
        <v>77</v>
      </c>
      <c r="C42" s="8" t="s">
        <v>19</v>
      </c>
      <c r="D42" s="8" t="s">
        <v>76</v>
      </c>
      <c r="E42" s="8">
        <f t="shared" si="6"/>
        <v>498</v>
      </c>
      <c r="F42" s="8">
        <v>298</v>
      </c>
      <c r="G42" s="8">
        <v>200</v>
      </c>
      <c r="H42" s="9"/>
      <c r="I42" s="9">
        <v>42</v>
      </c>
      <c r="J42" s="9">
        <v>1</v>
      </c>
      <c r="K42" s="9">
        <f t="shared" si="10"/>
        <v>222010</v>
      </c>
      <c r="L42" s="9">
        <f>IF(G42&lt;100,96500,G42*965)</f>
        <v>193000</v>
      </c>
      <c r="M42" s="9">
        <f t="shared" si="7"/>
        <v>12600</v>
      </c>
      <c r="N42" s="9">
        <f t="shared" si="8"/>
        <v>6000</v>
      </c>
      <c r="O42" s="9">
        <f t="shared" si="9"/>
        <v>433610</v>
      </c>
      <c r="P42" s="11"/>
    </row>
    <row r="43" s="3" customFormat="1" ht="18" customHeight="1" spans="1:16">
      <c r="A43" s="7">
        <v>40</v>
      </c>
      <c r="B43" s="8" t="s">
        <v>78</v>
      </c>
      <c r="C43" s="8" t="s">
        <v>34</v>
      </c>
      <c r="D43" s="8" t="s">
        <v>79</v>
      </c>
      <c r="E43" s="8">
        <f t="shared" si="6"/>
        <v>2</v>
      </c>
      <c r="F43" s="8">
        <v>2</v>
      </c>
      <c r="G43" s="8"/>
      <c r="H43" s="9"/>
      <c r="I43" s="9"/>
      <c r="J43" s="9"/>
      <c r="K43" s="9">
        <f t="shared" si="10"/>
        <v>74500</v>
      </c>
      <c r="L43" s="9"/>
      <c r="M43" s="9">
        <f t="shared" si="7"/>
        <v>0</v>
      </c>
      <c r="N43" s="9">
        <f t="shared" si="8"/>
        <v>0</v>
      </c>
      <c r="O43" s="9">
        <f t="shared" si="9"/>
        <v>74500</v>
      </c>
      <c r="P43" s="11"/>
    </row>
    <row r="44" s="3" customFormat="1" ht="18" customHeight="1" spans="1:16">
      <c r="A44" s="7">
        <v>41</v>
      </c>
      <c r="B44" s="8" t="s">
        <v>80</v>
      </c>
      <c r="C44" s="8" t="s">
        <v>19</v>
      </c>
      <c r="D44" s="8" t="s">
        <v>79</v>
      </c>
      <c r="E44" s="8">
        <f t="shared" si="6"/>
        <v>454</v>
      </c>
      <c r="F44" s="8">
        <v>313</v>
      </c>
      <c r="G44" s="8">
        <v>141</v>
      </c>
      <c r="H44" s="9">
        <v>4</v>
      </c>
      <c r="I44" s="9">
        <v>16</v>
      </c>
      <c r="J44" s="9">
        <v>3</v>
      </c>
      <c r="K44" s="9">
        <f t="shared" si="10"/>
        <v>233185</v>
      </c>
      <c r="L44" s="9">
        <f>IF(G44&lt;100,96500,G44*965)</f>
        <v>136065</v>
      </c>
      <c r="M44" s="9">
        <f t="shared" si="7"/>
        <v>4800</v>
      </c>
      <c r="N44" s="9">
        <f t="shared" si="8"/>
        <v>42000</v>
      </c>
      <c r="O44" s="9">
        <f t="shared" si="9"/>
        <v>416050</v>
      </c>
      <c r="P44" s="11"/>
    </row>
    <row r="45" s="3" customFormat="1" ht="18" customHeight="1" spans="1:16">
      <c r="A45" s="7">
        <v>42</v>
      </c>
      <c r="B45" s="8" t="s">
        <v>81</v>
      </c>
      <c r="C45" s="8" t="s">
        <v>34</v>
      </c>
      <c r="D45" s="8" t="s">
        <v>82</v>
      </c>
      <c r="E45" s="8">
        <f t="shared" si="6"/>
        <v>2</v>
      </c>
      <c r="F45" s="8">
        <v>2</v>
      </c>
      <c r="G45" s="8"/>
      <c r="H45" s="9">
        <v>1</v>
      </c>
      <c r="I45" s="9"/>
      <c r="J45" s="9"/>
      <c r="K45" s="9">
        <f t="shared" si="10"/>
        <v>74500</v>
      </c>
      <c r="L45" s="9"/>
      <c r="M45" s="9">
        <f t="shared" si="7"/>
        <v>0</v>
      </c>
      <c r="N45" s="9">
        <f t="shared" si="8"/>
        <v>6000</v>
      </c>
      <c r="O45" s="9">
        <f t="shared" si="9"/>
        <v>80500</v>
      </c>
      <c r="P45" s="11"/>
    </row>
    <row r="46" s="3" customFormat="1" ht="18" customHeight="1" spans="1:16">
      <c r="A46" s="7">
        <v>43</v>
      </c>
      <c r="B46" s="8" t="s">
        <v>83</v>
      </c>
      <c r="C46" s="8" t="s">
        <v>19</v>
      </c>
      <c r="D46" s="8" t="s">
        <v>82</v>
      </c>
      <c r="E46" s="8">
        <f t="shared" si="6"/>
        <v>173</v>
      </c>
      <c r="F46" s="8">
        <v>131</v>
      </c>
      <c r="G46" s="8">
        <v>42</v>
      </c>
      <c r="H46" s="9">
        <v>2</v>
      </c>
      <c r="I46" s="9">
        <v>28</v>
      </c>
      <c r="J46" s="9"/>
      <c r="K46" s="9">
        <f t="shared" si="10"/>
        <v>97595</v>
      </c>
      <c r="L46" s="9">
        <f>IF(G46&lt;100,96500,G46*965)</f>
        <v>96500</v>
      </c>
      <c r="M46" s="9">
        <f t="shared" si="7"/>
        <v>8400</v>
      </c>
      <c r="N46" s="9">
        <f t="shared" si="8"/>
        <v>12000</v>
      </c>
      <c r="O46" s="9">
        <f t="shared" si="9"/>
        <v>214495</v>
      </c>
      <c r="P46" s="11"/>
    </row>
    <row r="47" s="3" customFormat="1" ht="18" customHeight="1" spans="1:16">
      <c r="A47" s="7">
        <v>44</v>
      </c>
      <c r="B47" s="8" t="s">
        <v>84</v>
      </c>
      <c r="C47" s="8" t="s">
        <v>24</v>
      </c>
      <c r="D47" s="8" t="s">
        <v>85</v>
      </c>
      <c r="E47" s="8">
        <f t="shared" si="6"/>
        <v>760</v>
      </c>
      <c r="F47" s="8">
        <v>760</v>
      </c>
      <c r="G47" s="8"/>
      <c r="H47" s="9">
        <v>4</v>
      </c>
      <c r="I47" s="9"/>
      <c r="J47" s="9">
        <v>1</v>
      </c>
      <c r="K47" s="9">
        <f t="shared" si="10"/>
        <v>566200</v>
      </c>
      <c r="L47" s="9"/>
      <c r="M47" s="9">
        <f t="shared" si="7"/>
        <v>0</v>
      </c>
      <c r="N47" s="9">
        <f t="shared" si="8"/>
        <v>30000</v>
      </c>
      <c r="O47" s="9">
        <f t="shared" si="9"/>
        <v>596200</v>
      </c>
      <c r="P47" s="11"/>
    </row>
    <row r="48" s="3" customFormat="1" ht="18" customHeight="1" spans="1:16">
      <c r="A48" s="7">
        <v>45</v>
      </c>
      <c r="B48" s="8" t="s">
        <v>86</v>
      </c>
      <c r="C48" s="8" t="s">
        <v>28</v>
      </c>
      <c r="D48" s="8" t="s">
        <v>85</v>
      </c>
      <c r="E48" s="8">
        <f t="shared" si="6"/>
        <v>230</v>
      </c>
      <c r="F48" s="9"/>
      <c r="G48" s="8">
        <v>230</v>
      </c>
      <c r="H48" s="9">
        <v>1</v>
      </c>
      <c r="I48" s="9">
        <v>19</v>
      </c>
      <c r="J48" s="9">
        <v>4</v>
      </c>
      <c r="K48" s="9"/>
      <c r="L48" s="9">
        <f>IF(G48&lt;100,96500,G48*965)</f>
        <v>221950</v>
      </c>
      <c r="M48" s="9">
        <f t="shared" si="7"/>
        <v>5700</v>
      </c>
      <c r="N48" s="9">
        <f t="shared" si="8"/>
        <v>30000</v>
      </c>
      <c r="O48" s="9">
        <f t="shared" si="9"/>
        <v>257650</v>
      </c>
      <c r="P48" s="11"/>
    </row>
    <row r="49" s="3" customFormat="1" ht="18" customHeight="1" spans="1:16">
      <c r="A49" s="7">
        <v>46</v>
      </c>
      <c r="B49" s="8" t="s">
        <v>87</v>
      </c>
      <c r="C49" s="8" t="s">
        <v>19</v>
      </c>
      <c r="D49" s="8" t="s">
        <v>88</v>
      </c>
      <c r="E49" s="8">
        <f t="shared" si="6"/>
        <v>113</v>
      </c>
      <c r="F49" s="8">
        <v>69</v>
      </c>
      <c r="G49" s="8">
        <v>44</v>
      </c>
      <c r="H49" s="9">
        <v>1</v>
      </c>
      <c r="I49" s="9">
        <v>57</v>
      </c>
      <c r="J49" s="9"/>
      <c r="K49" s="9">
        <f>IF(F49&gt;100,F49*745,74500)</f>
        <v>74500</v>
      </c>
      <c r="L49" s="9">
        <f>IF(G49&lt;100,96500,G49*965)</f>
        <v>96500</v>
      </c>
      <c r="M49" s="9">
        <f t="shared" si="7"/>
        <v>17100</v>
      </c>
      <c r="N49" s="9">
        <f t="shared" si="8"/>
        <v>6000</v>
      </c>
      <c r="O49" s="9">
        <f t="shared" si="9"/>
        <v>194100</v>
      </c>
      <c r="P49" s="11"/>
    </row>
    <row r="50" s="3" customFormat="1" ht="18" customHeight="1" spans="1:16">
      <c r="A50" s="7">
        <v>47</v>
      </c>
      <c r="B50" s="8" t="s">
        <v>89</v>
      </c>
      <c r="C50" s="8" t="s">
        <v>24</v>
      </c>
      <c r="D50" s="8" t="s">
        <v>90</v>
      </c>
      <c r="E50" s="8">
        <f t="shared" si="6"/>
        <v>1269</v>
      </c>
      <c r="F50" s="8">
        <v>1269</v>
      </c>
      <c r="G50" s="8"/>
      <c r="H50" s="9">
        <v>4</v>
      </c>
      <c r="I50" s="9"/>
      <c r="J50" s="9">
        <v>5</v>
      </c>
      <c r="K50" s="9">
        <f>IF(F50&gt;100,F50*745,74500)</f>
        <v>945405</v>
      </c>
      <c r="L50" s="9"/>
      <c r="M50" s="9">
        <f t="shared" si="7"/>
        <v>0</v>
      </c>
      <c r="N50" s="9">
        <f t="shared" si="8"/>
        <v>54000</v>
      </c>
      <c r="O50" s="9">
        <f t="shared" si="9"/>
        <v>999405</v>
      </c>
      <c r="P50" s="11"/>
    </row>
    <row r="51" s="3" customFormat="1" ht="18" customHeight="1" spans="1:16">
      <c r="A51" s="7">
        <v>48</v>
      </c>
      <c r="B51" s="8" t="s">
        <v>91</v>
      </c>
      <c r="C51" s="8" t="s">
        <v>34</v>
      </c>
      <c r="D51" s="8" t="s">
        <v>90</v>
      </c>
      <c r="E51" s="8">
        <f t="shared" si="6"/>
        <v>8</v>
      </c>
      <c r="F51" s="8">
        <v>8</v>
      </c>
      <c r="G51" s="8"/>
      <c r="H51" s="9"/>
      <c r="I51" s="9"/>
      <c r="J51" s="9"/>
      <c r="K51" s="9">
        <f>IF(F51&gt;100,F51*745,74500)</f>
        <v>74500</v>
      </c>
      <c r="L51" s="9"/>
      <c r="M51" s="9">
        <f t="shared" si="7"/>
        <v>0</v>
      </c>
      <c r="N51" s="9">
        <f t="shared" si="8"/>
        <v>0</v>
      </c>
      <c r="O51" s="9">
        <f t="shared" si="9"/>
        <v>74500</v>
      </c>
      <c r="P51" s="11"/>
    </row>
    <row r="52" s="3" customFormat="1" ht="18" customHeight="1" spans="1:16">
      <c r="A52" s="7">
        <v>49</v>
      </c>
      <c r="B52" s="8" t="s">
        <v>92</v>
      </c>
      <c r="C52" s="8" t="s">
        <v>24</v>
      </c>
      <c r="D52" s="8" t="s">
        <v>90</v>
      </c>
      <c r="E52" s="8">
        <f t="shared" si="6"/>
        <v>199</v>
      </c>
      <c r="F52" s="8">
        <v>199</v>
      </c>
      <c r="G52" s="8"/>
      <c r="H52" s="9"/>
      <c r="I52" s="9"/>
      <c r="J52" s="9">
        <v>1</v>
      </c>
      <c r="K52" s="9">
        <f>IF(F52&gt;100,F52*745,74500)</f>
        <v>148255</v>
      </c>
      <c r="L52" s="9"/>
      <c r="M52" s="9">
        <f t="shared" si="7"/>
        <v>0</v>
      </c>
      <c r="N52" s="9">
        <f t="shared" si="8"/>
        <v>6000</v>
      </c>
      <c r="O52" s="9">
        <f t="shared" si="9"/>
        <v>154255</v>
      </c>
      <c r="P52" s="11"/>
    </row>
    <row r="53" s="3" customFormat="1" ht="18" customHeight="1" spans="1:16">
      <c r="A53" s="7">
        <v>50</v>
      </c>
      <c r="B53" s="8" t="s">
        <v>93</v>
      </c>
      <c r="C53" s="8" t="s">
        <v>34</v>
      </c>
      <c r="D53" s="8" t="s">
        <v>90</v>
      </c>
      <c r="E53" s="8">
        <f t="shared" si="6"/>
        <v>12</v>
      </c>
      <c r="F53" s="8">
        <v>12</v>
      </c>
      <c r="G53" s="8"/>
      <c r="H53" s="9">
        <v>1</v>
      </c>
      <c r="I53" s="9"/>
      <c r="J53" s="9"/>
      <c r="K53" s="9">
        <f>IF(F53&gt;100,F53*745,74500)</f>
        <v>74500</v>
      </c>
      <c r="L53" s="9"/>
      <c r="M53" s="9">
        <f t="shared" si="7"/>
        <v>0</v>
      </c>
      <c r="N53" s="9">
        <f t="shared" si="8"/>
        <v>6000</v>
      </c>
      <c r="O53" s="9">
        <f t="shared" si="9"/>
        <v>80500</v>
      </c>
      <c r="P53" s="11"/>
    </row>
    <row r="54" ht="18" customHeight="1" spans="1:16">
      <c r="A54" s="7">
        <v>51</v>
      </c>
      <c r="B54" s="8" t="s">
        <v>94</v>
      </c>
      <c r="C54" s="8" t="s">
        <v>19</v>
      </c>
      <c r="D54" s="8" t="s">
        <v>90</v>
      </c>
      <c r="E54" s="8">
        <f t="shared" si="6"/>
        <v>765</v>
      </c>
      <c r="F54" s="9"/>
      <c r="G54" s="8">
        <v>765</v>
      </c>
      <c r="H54" s="9">
        <v>4</v>
      </c>
      <c r="I54" s="9"/>
      <c r="J54" s="9">
        <v>2</v>
      </c>
      <c r="K54" s="9"/>
      <c r="L54" s="9">
        <f>IF(G54&lt;100,96500,G54*965)</f>
        <v>738225</v>
      </c>
      <c r="M54" s="9">
        <f t="shared" si="7"/>
        <v>0</v>
      </c>
      <c r="N54" s="9">
        <f t="shared" si="8"/>
        <v>36000</v>
      </c>
      <c r="O54" s="9">
        <f t="shared" si="9"/>
        <v>774225</v>
      </c>
      <c r="P54" s="11"/>
    </row>
    <row r="55" s="3" customFormat="1" ht="18" customHeight="1" spans="1:16">
      <c r="A55" s="7">
        <v>52</v>
      </c>
      <c r="B55" s="8" t="s">
        <v>95</v>
      </c>
      <c r="C55" s="8" t="s">
        <v>34</v>
      </c>
      <c r="D55" s="8" t="s">
        <v>96</v>
      </c>
      <c r="E55" s="8">
        <f t="shared" si="6"/>
        <v>10</v>
      </c>
      <c r="F55" s="8">
        <v>10</v>
      </c>
      <c r="G55" s="8"/>
      <c r="H55" s="9"/>
      <c r="I55" s="9"/>
      <c r="J55" s="9"/>
      <c r="K55" s="9">
        <f t="shared" ref="K55:K60" si="11">IF(F55&gt;100,F55*745,74500)</f>
        <v>74500</v>
      </c>
      <c r="L55" s="9"/>
      <c r="M55" s="9">
        <f t="shared" si="7"/>
        <v>0</v>
      </c>
      <c r="N55" s="9">
        <f t="shared" si="8"/>
        <v>0</v>
      </c>
      <c r="O55" s="9">
        <f t="shared" si="9"/>
        <v>74500</v>
      </c>
      <c r="P55" s="11"/>
    </row>
    <row r="56" s="3" customFormat="1" ht="18" customHeight="1" spans="1:16">
      <c r="A56" s="7">
        <v>53</v>
      </c>
      <c r="B56" s="8" t="s">
        <v>97</v>
      </c>
      <c r="C56" s="8" t="s">
        <v>19</v>
      </c>
      <c r="D56" s="8" t="s">
        <v>96</v>
      </c>
      <c r="E56" s="8">
        <f t="shared" si="6"/>
        <v>215</v>
      </c>
      <c r="F56" s="8">
        <v>98</v>
      </c>
      <c r="G56" s="8">
        <v>117</v>
      </c>
      <c r="H56" s="9">
        <v>3</v>
      </c>
      <c r="I56" s="9">
        <v>37</v>
      </c>
      <c r="J56" s="9"/>
      <c r="K56" s="9">
        <f t="shared" si="11"/>
        <v>74500</v>
      </c>
      <c r="L56" s="9">
        <f>IF(G56&lt;100,96500,G56*965)</f>
        <v>112905</v>
      </c>
      <c r="M56" s="9">
        <f t="shared" si="7"/>
        <v>11100</v>
      </c>
      <c r="N56" s="9">
        <f t="shared" si="8"/>
        <v>18000</v>
      </c>
      <c r="O56" s="9">
        <f t="shared" si="9"/>
        <v>216505</v>
      </c>
      <c r="P56" s="11"/>
    </row>
    <row r="57" s="3" customFormat="1" ht="18" customHeight="1" spans="1:16">
      <c r="A57" s="7">
        <v>54</v>
      </c>
      <c r="B57" s="8" t="s">
        <v>98</v>
      </c>
      <c r="C57" s="8" t="s">
        <v>19</v>
      </c>
      <c r="D57" s="8" t="s">
        <v>99</v>
      </c>
      <c r="E57" s="8">
        <f t="shared" si="6"/>
        <v>1515</v>
      </c>
      <c r="F57" s="8">
        <v>857</v>
      </c>
      <c r="G57" s="8">
        <v>658</v>
      </c>
      <c r="H57" s="9"/>
      <c r="I57" s="9"/>
      <c r="J57" s="9"/>
      <c r="K57" s="9">
        <f t="shared" si="11"/>
        <v>638465</v>
      </c>
      <c r="L57" s="9">
        <f>IF(G57&lt;100,96500,G57*965)</f>
        <v>634970</v>
      </c>
      <c r="M57" s="9">
        <f t="shared" si="7"/>
        <v>0</v>
      </c>
      <c r="N57" s="9">
        <f t="shared" si="8"/>
        <v>0</v>
      </c>
      <c r="O57" s="9">
        <f t="shared" si="9"/>
        <v>1273435</v>
      </c>
      <c r="P57" s="11"/>
    </row>
    <row r="58" s="3" customFormat="1" ht="18" customHeight="1" spans="1:16">
      <c r="A58" s="7">
        <v>55</v>
      </c>
      <c r="B58" s="8" t="s">
        <v>100</v>
      </c>
      <c r="C58" s="8" t="s">
        <v>19</v>
      </c>
      <c r="D58" s="8" t="s">
        <v>101</v>
      </c>
      <c r="E58" s="8">
        <f t="shared" si="6"/>
        <v>145</v>
      </c>
      <c r="F58" s="8">
        <v>103</v>
      </c>
      <c r="G58" s="8">
        <v>42</v>
      </c>
      <c r="H58" s="9">
        <v>1</v>
      </c>
      <c r="I58" s="9">
        <v>22</v>
      </c>
      <c r="J58" s="9"/>
      <c r="K58" s="9">
        <f t="shared" si="11"/>
        <v>76735</v>
      </c>
      <c r="L58" s="9">
        <f>IF(G58&lt;100,96500,G58*965)</f>
        <v>96500</v>
      </c>
      <c r="M58" s="9">
        <f t="shared" si="7"/>
        <v>6600</v>
      </c>
      <c r="N58" s="9">
        <f t="shared" si="8"/>
        <v>6000</v>
      </c>
      <c r="O58" s="9">
        <f t="shared" si="9"/>
        <v>185835</v>
      </c>
      <c r="P58" s="11"/>
    </row>
    <row r="59" s="3" customFormat="1" ht="18" customHeight="1" spans="1:16">
      <c r="A59" s="7">
        <v>56</v>
      </c>
      <c r="B59" s="8" t="s">
        <v>102</v>
      </c>
      <c r="C59" s="8" t="s">
        <v>24</v>
      </c>
      <c r="D59" s="8" t="s">
        <v>103</v>
      </c>
      <c r="E59" s="8">
        <f t="shared" si="6"/>
        <v>523</v>
      </c>
      <c r="F59" s="8">
        <v>523</v>
      </c>
      <c r="G59" s="8"/>
      <c r="H59" s="9">
        <v>4</v>
      </c>
      <c r="I59" s="9"/>
      <c r="J59" s="9">
        <v>1</v>
      </c>
      <c r="K59" s="9">
        <f t="shared" si="11"/>
        <v>389635</v>
      </c>
      <c r="L59" s="9"/>
      <c r="M59" s="9">
        <f t="shared" si="7"/>
        <v>0</v>
      </c>
      <c r="N59" s="9">
        <f t="shared" si="8"/>
        <v>30000</v>
      </c>
      <c r="O59" s="9">
        <f t="shared" si="9"/>
        <v>419635</v>
      </c>
      <c r="P59" s="11"/>
    </row>
    <row r="60" s="3" customFormat="1" ht="18" customHeight="1" spans="1:16">
      <c r="A60" s="7">
        <v>57</v>
      </c>
      <c r="B60" s="8" t="s">
        <v>104</v>
      </c>
      <c r="C60" s="8" t="s">
        <v>24</v>
      </c>
      <c r="D60" s="8" t="s">
        <v>103</v>
      </c>
      <c r="E60" s="8">
        <f t="shared" si="6"/>
        <v>62</v>
      </c>
      <c r="F60" s="8">
        <v>62</v>
      </c>
      <c r="G60" s="8"/>
      <c r="H60" s="9">
        <v>2</v>
      </c>
      <c r="I60" s="9"/>
      <c r="J60" s="9"/>
      <c r="K60" s="9">
        <f t="shared" si="11"/>
        <v>74500</v>
      </c>
      <c r="L60" s="9"/>
      <c r="M60" s="9">
        <f t="shared" si="7"/>
        <v>0</v>
      </c>
      <c r="N60" s="9">
        <f t="shared" si="8"/>
        <v>12000</v>
      </c>
      <c r="O60" s="9">
        <f t="shared" si="9"/>
        <v>86500</v>
      </c>
      <c r="P60" s="11"/>
    </row>
    <row r="61" s="3" customFormat="1" ht="18" customHeight="1" spans="1:16">
      <c r="A61" s="7">
        <v>58</v>
      </c>
      <c r="B61" s="8" t="s">
        <v>105</v>
      </c>
      <c r="C61" s="8" t="s">
        <v>28</v>
      </c>
      <c r="D61" s="8" t="s">
        <v>103</v>
      </c>
      <c r="E61" s="8">
        <f t="shared" si="6"/>
        <v>217</v>
      </c>
      <c r="F61" s="9"/>
      <c r="G61" s="8">
        <v>217</v>
      </c>
      <c r="H61" s="9"/>
      <c r="I61" s="9">
        <v>101</v>
      </c>
      <c r="J61" s="9"/>
      <c r="K61" s="9"/>
      <c r="L61" s="9">
        <f>IF(G61&lt;100,96500,G61*965)</f>
        <v>209405</v>
      </c>
      <c r="M61" s="9">
        <f t="shared" si="7"/>
        <v>30300</v>
      </c>
      <c r="N61" s="9">
        <f t="shared" si="8"/>
        <v>0</v>
      </c>
      <c r="O61" s="9">
        <f t="shared" si="9"/>
        <v>239705</v>
      </c>
      <c r="P61" s="11"/>
    </row>
    <row r="62" s="3" customFormat="1" ht="18" customHeight="1" spans="1:16">
      <c r="A62" s="7">
        <v>59</v>
      </c>
      <c r="B62" s="8" t="s">
        <v>106</v>
      </c>
      <c r="C62" s="8" t="s">
        <v>19</v>
      </c>
      <c r="D62" s="8" t="s">
        <v>107</v>
      </c>
      <c r="E62" s="8">
        <f t="shared" si="6"/>
        <v>232</v>
      </c>
      <c r="F62" s="8">
        <v>128</v>
      </c>
      <c r="G62" s="8">
        <v>104</v>
      </c>
      <c r="H62" s="9"/>
      <c r="I62" s="9">
        <v>104</v>
      </c>
      <c r="J62" s="9"/>
      <c r="K62" s="9">
        <f>IF(F62&gt;100,F62*745,74500)</f>
        <v>95360</v>
      </c>
      <c r="L62" s="9">
        <f>IF(G62&lt;100,96500,G62*965)</f>
        <v>100360</v>
      </c>
      <c r="M62" s="9">
        <f t="shared" si="7"/>
        <v>31200</v>
      </c>
      <c r="N62" s="9">
        <f t="shared" si="8"/>
        <v>0</v>
      </c>
      <c r="O62" s="9">
        <f t="shared" si="9"/>
        <v>226920</v>
      </c>
      <c r="P62" s="11"/>
    </row>
    <row r="63" s="3" customFormat="1" ht="18" customHeight="1" spans="1:16">
      <c r="A63" s="7">
        <v>60</v>
      </c>
      <c r="B63" s="8" t="s">
        <v>108</v>
      </c>
      <c r="C63" s="8" t="s">
        <v>24</v>
      </c>
      <c r="D63" s="8" t="s">
        <v>109</v>
      </c>
      <c r="E63" s="8">
        <f t="shared" si="6"/>
        <v>4845</v>
      </c>
      <c r="F63" s="8">
        <v>4845</v>
      </c>
      <c r="G63" s="8"/>
      <c r="H63" s="9"/>
      <c r="I63" s="9"/>
      <c r="J63" s="9"/>
      <c r="K63" s="9">
        <f>IF(F63&gt;100,F63*745,74500)</f>
        <v>3609525</v>
      </c>
      <c r="L63" s="9"/>
      <c r="M63" s="9">
        <f t="shared" si="7"/>
        <v>0</v>
      </c>
      <c r="N63" s="9">
        <f t="shared" si="8"/>
        <v>0</v>
      </c>
      <c r="O63" s="9">
        <f t="shared" si="9"/>
        <v>3609525</v>
      </c>
      <c r="P63" s="11"/>
    </row>
    <row r="64" s="3" customFormat="1" ht="18" customHeight="1" spans="1:16">
      <c r="A64" s="7">
        <v>61</v>
      </c>
      <c r="B64" s="8" t="s">
        <v>110</v>
      </c>
      <c r="C64" s="8" t="s">
        <v>24</v>
      </c>
      <c r="D64" s="8" t="s">
        <v>109</v>
      </c>
      <c r="E64" s="8">
        <f t="shared" si="6"/>
        <v>298</v>
      </c>
      <c r="F64" s="8">
        <v>298</v>
      </c>
      <c r="G64" s="8"/>
      <c r="H64" s="9"/>
      <c r="I64" s="9"/>
      <c r="J64" s="9">
        <v>1</v>
      </c>
      <c r="K64" s="9">
        <f>IF(F64&gt;100,F64*745,74500)</f>
        <v>222010</v>
      </c>
      <c r="L64" s="9"/>
      <c r="M64" s="9">
        <f t="shared" si="7"/>
        <v>0</v>
      </c>
      <c r="N64" s="9">
        <f t="shared" si="8"/>
        <v>6000</v>
      </c>
      <c r="O64" s="9">
        <f t="shared" si="9"/>
        <v>228010</v>
      </c>
      <c r="P64" s="11"/>
    </row>
    <row r="65" s="3" customFormat="1" ht="18" customHeight="1" spans="1:16">
      <c r="A65" s="7">
        <v>62</v>
      </c>
      <c r="B65" s="8" t="s">
        <v>111</v>
      </c>
      <c r="C65" s="8" t="s">
        <v>24</v>
      </c>
      <c r="D65" s="8" t="s">
        <v>109</v>
      </c>
      <c r="E65" s="8">
        <f t="shared" si="6"/>
        <v>3233</v>
      </c>
      <c r="F65" s="8">
        <v>3233</v>
      </c>
      <c r="G65" s="8"/>
      <c r="H65" s="9"/>
      <c r="I65" s="9"/>
      <c r="J65" s="9"/>
      <c r="K65" s="9">
        <f>IF(F65&gt;100,F65*745,74500)</f>
        <v>2408585</v>
      </c>
      <c r="L65" s="9"/>
      <c r="M65" s="9">
        <f t="shared" si="7"/>
        <v>0</v>
      </c>
      <c r="N65" s="9">
        <f t="shared" si="8"/>
        <v>0</v>
      </c>
      <c r="O65" s="9">
        <f t="shared" si="9"/>
        <v>2408585</v>
      </c>
      <c r="P65" s="11"/>
    </row>
    <row r="66" s="3" customFormat="1" ht="18" customHeight="1" spans="1:16">
      <c r="A66" s="7">
        <v>63</v>
      </c>
      <c r="B66" s="8" t="s">
        <v>112</v>
      </c>
      <c r="C66" s="8" t="s">
        <v>28</v>
      </c>
      <c r="D66" s="8" t="s">
        <v>113</v>
      </c>
      <c r="E66" s="8">
        <f t="shared" si="6"/>
        <v>226</v>
      </c>
      <c r="F66" s="9"/>
      <c r="G66" s="8">
        <v>226</v>
      </c>
      <c r="H66" s="9"/>
      <c r="I66" s="9">
        <v>76</v>
      </c>
      <c r="J66" s="9"/>
      <c r="K66" s="9"/>
      <c r="L66" s="9">
        <f>IF(G66&lt;100,96500,G66*965)</f>
        <v>218090</v>
      </c>
      <c r="M66" s="9">
        <f t="shared" si="7"/>
        <v>22800</v>
      </c>
      <c r="N66" s="9">
        <f t="shared" si="8"/>
        <v>0</v>
      </c>
      <c r="O66" s="9">
        <f t="shared" si="9"/>
        <v>240890</v>
      </c>
      <c r="P66" s="11"/>
    </row>
    <row r="67" s="3" customFormat="1" ht="18" customHeight="1" spans="1:16">
      <c r="A67" s="7">
        <v>64</v>
      </c>
      <c r="B67" s="8" t="s">
        <v>114</v>
      </c>
      <c r="C67" s="8" t="s">
        <v>24</v>
      </c>
      <c r="D67" s="8" t="s">
        <v>115</v>
      </c>
      <c r="E67" s="8">
        <f t="shared" si="6"/>
        <v>419</v>
      </c>
      <c r="F67" s="8">
        <v>419</v>
      </c>
      <c r="G67" s="8"/>
      <c r="H67" s="9">
        <v>2</v>
      </c>
      <c r="I67" s="9"/>
      <c r="J67" s="9"/>
      <c r="K67" s="9">
        <f>IF(F67&gt;100,F67*745,74500)</f>
        <v>312155</v>
      </c>
      <c r="L67" s="9"/>
      <c r="M67" s="9">
        <f t="shared" si="7"/>
        <v>0</v>
      </c>
      <c r="N67" s="9">
        <f t="shared" si="8"/>
        <v>12000</v>
      </c>
      <c r="O67" s="9">
        <f t="shared" si="9"/>
        <v>324155</v>
      </c>
      <c r="P67" s="11"/>
    </row>
    <row r="68" s="3" customFormat="1" ht="18" customHeight="1" spans="1:16">
      <c r="A68" s="7">
        <v>65</v>
      </c>
      <c r="B68" s="8" t="s">
        <v>116</v>
      </c>
      <c r="C68" s="8" t="s">
        <v>19</v>
      </c>
      <c r="D68" s="8" t="s">
        <v>115</v>
      </c>
      <c r="E68" s="8">
        <f t="shared" si="6"/>
        <v>198</v>
      </c>
      <c r="F68" s="8">
        <v>121</v>
      </c>
      <c r="G68" s="8">
        <v>77</v>
      </c>
      <c r="H68" s="9">
        <v>2</v>
      </c>
      <c r="I68" s="9">
        <v>27</v>
      </c>
      <c r="J68" s="9"/>
      <c r="K68" s="9">
        <f>IF(F68&gt;100,F68*745,74500)</f>
        <v>90145</v>
      </c>
      <c r="L68" s="9">
        <f>IF(G68&lt;100,96500,G68*965)</f>
        <v>96500</v>
      </c>
      <c r="M68" s="9">
        <f t="shared" si="7"/>
        <v>8100</v>
      </c>
      <c r="N68" s="9">
        <f t="shared" si="8"/>
        <v>12000</v>
      </c>
      <c r="O68" s="9">
        <f t="shared" si="9"/>
        <v>206745</v>
      </c>
      <c r="P68" s="11"/>
    </row>
    <row r="69" s="3" customFormat="1" ht="18" customHeight="1" spans="1:16">
      <c r="A69" s="7">
        <v>66</v>
      </c>
      <c r="B69" s="8" t="s">
        <v>117</v>
      </c>
      <c r="C69" s="8" t="s">
        <v>24</v>
      </c>
      <c r="D69" s="8" t="s">
        <v>43</v>
      </c>
      <c r="E69" s="8">
        <f t="shared" si="6"/>
        <v>2443</v>
      </c>
      <c r="F69" s="8">
        <v>2443</v>
      </c>
      <c r="G69" s="8"/>
      <c r="H69" s="9">
        <v>1</v>
      </c>
      <c r="I69" s="9"/>
      <c r="J69" s="9"/>
      <c r="K69" s="9">
        <f>IF(F69&gt;100,F69*745,74500)</f>
        <v>1820035</v>
      </c>
      <c r="L69" s="9"/>
      <c r="M69" s="9"/>
      <c r="N69" s="9">
        <f t="shared" si="8"/>
        <v>6000</v>
      </c>
      <c r="O69" s="9">
        <f t="shared" ref="O69:O101" si="12">K69+L69+M69+N69</f>
        <v>1826035</v>
      </c>
      <c r="P69" s="11"/>
    </row>
    <row r="70" s="3" customFormat="1" ht="18" customHeight="1" spans="1:16">
      <c r="A70" s="7">
        <v>67</v>
      </c>
      <c r="B70" s="8" t="s">
        <v>118</v>
      </c>
      <c r="C70" s="8" t="s">
        <v>19</v>
      </c>
      <c r="D70" s="8" t="s">
        <v>118</v>
      </c>
      <c r="E70" s="8">
        <f t="shared" ref="E70:E87" si="13">F70+G70</f>
        <v>365</v>
      </c>
      <c r="F70" s="8"/>
      <c r="G70" s="8">
        <v>365</v>
      </c>
      <c r="H70" s="9"/>
      <c r="I70" s="9">
        <v>127</v>
      </c>
      <c r="J70" s="9"/>
      <c r="K70" s="9"/>
      <c r="L70" s="9">
        <f>IF(G70&lt;100,96500,G70*965)</f>
        <v>352225</v>
      </c>
      <c r="M70" s="9">
        <f>I70*300</f>
        <v>38100</v>
      </c>
      <c r="N70" s="9">
        <f t="shared" si="8"/>
        <v>0</v>
      </c>
      <c r="O70" s="9">
        <f t="shared" si="12"/>
        <v>390325</v>
      </c>
      <c r="P70" s="11"/>
    </row>
    <row r="71" s="3" customFormat="1" ht="18" customHeight="1" spans="1:16">
      <c r="A71" s="7">
        <v>68</v>
      </c>
      <c r="B71" s="8" t="s">
        <v>119</v>
      </c>
      <c r="C71" s="8" t="s">
        <v>28</v>
      </c>
      <c r="D71" s="8" t="s">
        <v>120</v>
      </c>
      <c r="E71" s="8">
        <f t="shared" si="13"/>
        <v>1163</v>
      </c>
      <c r="F71" s="9"/>
      <c r="G71" s="8">
        <v>1163</v>
      </c>
      <c r="H71" s="9">
        <v>2</v>
      </c>
      <c r="I71" s="9"/>
      <c r="J71" s="9"/>
      <c r="K71" s="9"/>
      <c r="L71" s="9">
        <f>IF(G71&lt;100,96500,G71*965)</f>
        <v>1122295</v>
      </c>
      <c r="M71" s="9">
        <f t="shared" ref="M71:M102" si="14">I71*300</f>
        <v>0</v>
      </c>
      <c r="N71" s="9">
        <f t="shared" ref="N71:N102" si="15">H71*6000+J71*6000</f>
        <v>12000</v>
      </c>
      <c r="O71" s="9">
        <f t="shared" si="12"/>
        <v>1134295</v>
      </c>
      <c r="P71" s="11"/>
    </row>
    <row r="72" s="3" customFormat="1" ht="18" customHeight="1" spans="1:16">
      <c r="A72" s="7">
        <v>69</v>
      </c>
      <c r="B72" s="8" t="s">
        <v>121</v>
      </c>
      <c r="C72" s="8" t="s">
        <v>28</v>
      </c>
      <c r="D72" s="8" t="s">
        <v>120</v>
      </c>
      <c r="E72" s="8">
        <f t="shared" si="13"/>
        <v>5434</v>
      </c>
      <c r="F72" s="9"/>
      <c r="G72" s="8">
        <v>5434</v>
      </c>
      <c r="H72" s="9">
        <v>4</v>
      </c>
      <c r="I72" s="9"/>
      <c r="J72" s="9"/>
      <c r="K72" s="9"/>
      <c r="L72" s="9">
        <f>IF(G72&lt;100,96500,G72*965)</f>
        <v>5243810</v>
      </c>
      <c r="M72" s="9">
        <f t="shared" si="14"/>
        <v>0</v>
      </c>
      <c r="N72" s="9">
        <f t="shared" si="15"/>
        <v>24000</v>
      </c>
      <c r="O72" s="9">
        <f t="shared" si="12"/>
        <v>5267810</v>
      </c>
      <c r="P72" s="11"/>
    </row>
    <row r="73" s="3" customFormat="1" ht="18" customHeight="1" spans="1:16">
      <c r="A73" s="7">
        <v>70</v>
      </c>
      <c r="B73" s="8" t="s">
        <v>122</v>
      </c>
      <c r="C73" s="8" t="s">
        <v>19</v>
      </c>
      <c r="D73" s="8" t="s">
        <v>123</v>
      </c>
      <c r="E73" s="8">
        <f t="shared" si="13"/>
        <v>1255</v>
      </c>
      <c r="F73" s="8">
        <v>852</v>
      </c>
      <c r="G73" s="8">
        <v>403</v>
      </c>
      <c r="H73" s="9">
        <v>4</v>
      </c>
      <c r="I73" s="9">
        <v>127</v>
      </c>
      <c r="J73" s="9">
        <v>3</v>
      </c>
      <c r="K73" s="9">
        <f t="shared" ref="K70:K87" si="16">IF(F73&gt;100,F73*745,74500)</f>
        <v>634740</v>
      </c>
      <c r="L73" s="9">
        <f>IF(G73&lt;100,96500,G73*965)</f>
        <v>388895</v>
      </c>
      <c r="M73" s="9">
        <f t="shared" si="14"/>
        <v>38100</v>
      </c>
      <c r="N73" s="9">
        <f t="shared" si="15"/>
        <v>42000</v>
      </c>
      <c r="O73" s="9">
        <f t="shared" si="12"/>
        <v>1103735</v>
      </c>
      <c r="P73" s="11"/>
    </row>
    <row r="74" s="3" customFormat="1" ht="18" customHeight="1" spans="1:16">
      <c r="A74" s="7">
        <v>71</v>
      </c>
      <c r="B74" s="8" t="s">
        <v>124</v>
      </c>
      <c r="C74" s="8" t="s">
        <v>24</v>
      </c>
      <c r="D74" s="8" t="s">
        <v>125</v>
      </c>
      <c r="E74" s="8">
        <f t="shared" si="13"/>
        <v>1998</v>
      </c>
      <c r="F74" s="8">
        <v>1998</v>
      </c>
      <c r="G74" s="8"/>
      <c r="H74" s="9"/>
      <c r="I74" s="9"/>
      <c r="J74" s="9"/>
      <c r="K74" s="9">
        <f t="shared" si="16"/>
        <v>1488510</v>
      </c>
      <c r="L74" s="9"/>
      <c r="M74" s="9">
        <f t="shared" si="14"/>
        <v>0</v>
      </c>
      <c r="N74" s="9">
        <f t="shared" si="15"/>
        <v>0</v>
      </c>
      <c r="O74" s="9">
        <f t="shared" si="12"/>
        <v>1488510</v>
      </c>
      <c r="P74" s="11"/>
    </row>
    <row r="75" s="3" customFormat="1" ht="18" customHeight="1" spans="1:16">
      <c r="A75" s="7">
        <v>72</v>
      </c>
      <c r="B75" s="8" t="s">
        <v>126</v>
      </c>
      <c r="C75" s="8" t="s">
        <v>34</v>
      </c>
      <c r="D75" s="8" t="s">
        <v>127</v>
      </c>
      <c r="E75" s="8">
        <f t="shared" si="13"/>
        <v>23</v>
      </c>
      <c r="F75" s="8">
        <v>23</v>
      </c>
      <c r="G75" s="8"/>
      <c r="H75" s="9"/>
      <c r="I75" s="9"/>
      <c r="J75" s="9"/>
      <c r="K75" s="9">
        <f t="shared" si="16"/>
        <v>74500</v>
      </c>
      <c r="L75" s="9"/>
      <c r="M75" s="9">
        <f t="shared" si="14"/>
        <v>0</v>
      </c>
      <c r="N75" s="9">
        <f t="shared" si="15"/>
        <v>0</v>
      </c>
      <c r="O75" s="9">
        <f t="shared" si="12"/>
        <v>74500</v>
      </c>
      <c r="P75" s="11"/>
    </row>
    <row r="76" s="3" customFormat="1" ht="18" customHeight="1" spans="1:16">
      <c r="A76" s="7">
        <v>73</v>
      </c>
      <c r="B76" s="8" t="s">
        <v>128</v>
      </c>
      <c r="C76" s="8" t="s">
        <v>19</v>
      </c>
      <c r="D76" s="8" t="s">
        <v>127</v>
      </c>
      <c r="E76" s="8">
        <f t="shared" si="13"/>
        <v>139</v>
      </c>
      <c r="F76" s="8">
        <v>91</v>
      </c>
      <c r="G76" s="8">
        <v>48</v>
      </c>
      <c r="H76" s="9">
        <v>3</v>
      </c>
      <c r="I76" s="9">
        <v>38</v>
      </c>
      <c r="J76" s="9"/>
      <c r="K76" s="9">
        <f t="shared" si="16"/>
        <v>74500</v>
      </c>
      <c r="L76" s="9">
        <f>IF(G76&lt;100,96500,G76*965)</f>
        <v>96500</v>
      </c>
      <c r="M76" s="9">
        <f t="shared" si="14"/>
        <v>11400</v>
      </c>
      <c r="N76" s="9">
        <f t="shared" si="15"/>
        <v>18000</v>
      </c>
      <c r="O76" s="9">
        <f t="shared" si="12"/>
        <v>200400</v>
      </c>
      <c r="P76" s="11"/>
    </row>
    <row r="77" s="3" customFormat="1" ht="18" customHeight="1" spans="1:16">
      <c r="A77" s="7">
        <v>74</v>
      </c>
      <c r="B77" s="8" t="s">
        <v>129</v>
      </c>
      <c r="C77" s="8" t="s">
        <v>19</v>
      </c>
      <c r="D77" s="8" t="s">
        <v>130</v>
      </c>
      <c r="E77" s="8">
        <f t="shared" si="13"/>
        <v>430</v>
      </c>
      <c r="F77" s="8">
        <v>316</v>
      </c>
      <c r="G77" s="8">
        <v>114</v>
      </c>
      <c r="H77" s="9"/>
      <c r="I77" s="9">
        <v>25</v>
      </c>
      <c r="J77" s="9"/>
      <c r="K77" s="9">
        <f t="shared" si="16"/>
        <v>235420</v>
      </c>
      <c r="L77" s="9">
        <f>IF(G77&lt;100,96500,G77*965)</f>
        <v>110010</v>
      </c>
      <c r="M77" s="9">
        <f t="shared" si="14"/>
        <v>7500</v>
      </c>
      <c r="N77" s="9">
        <f t="shared" si="15"/>
        <v>0</v>
      </c>
      <c r="O77" s="9">
        <f t="shared" si="12"/>
        <v>352930</v>
      </c>
      <c r="P77" s="11"/>
    </row>
    <row r="78" s="3" customFormat="1" ht="18" customHeight="1" spans="1:16">
      <c r="A78" s="7">
        <v>75</v>
      </c>
      <c r="B78" s="8" t="s">
        <v>131</v>
      </c>
      <c r="C78" s="8" t="s">
        <v>24</v>
      </c>
      <c r="D78" s="8" t="s">
        <v>132</v>
      </c>
      <c r="E78" s="8">
        <f t="shared" si="13"/>
        <v>353</v>
      </c>
      <c r="F78" s="8">
        <v>353</v>
      </c>
      <c r="G78" s="8"/>
      <c r="H78" s="9">
        <v>4</v>
      </c>
      <c r="I78" s="9"/>
      <c r="J78" s="9">
        <v>1</v>
      </c>
      <c r="K78" s="9">
        <f t="shared" si="16"/>
        <v>262985</v>
      </c>
      <c r="L78" s="9"/>
      <c r="M78" s="9">
        <f t="shared" si="14"/>
        <v>0</v>
      </c>
      <c r="N78" s="9">
        <f t="shared" si="15"/>
        <v>30000</v>
      </c>
      <c r="O78" s="9">
        <f t="shared" si="12"/>
        <v>292985</v>
      </c>
      <c r="P78" s="11"/>
    </row>
    <row r="79" s="3" customFormat="1" ht="18" customHeight="1" spans="1:16">
      <c r="A79" s="7">
        <v>76</v>
      </c>
      <c r="B79" s="8" t="s">
        <v>133</v>
      </c>
      <c r="C79" s="8" t="s">
        <v>34</v>
      </c>
      <c r="D79" s="8" t="s">
        <v>132</v>
      </c>
      <c r="E79" s="8">
        <f t="shared" si="13"/>
        <v>16</v>
      </c>
      <c r="F79" s="8">
        <v>16</v>
      </c>
      <c r="G79" s="8"/>
      <c r="H79" s="9"/>
      <c r="I79" s="9"/>
      <c r="J79" s="9"/>
      <c r="K79" s="9">
        <f t="shared" si="16"/>
        <v>74500</v>
      </c>
      <c r="L79" s="9"/>
      <c r="M79" s="9">
        <f t="shared" si="14"/>
        <v>0</v>
      </c>
      <c r="N79" s="9">
        <f t="shared" si="15"/>
        <v>0</v>
      </c>
      <c r="O79" s="9">
        <f t="shared" si="12"/>
        <v>74500</v>
      </c>
      <c r="P79" s="11"/>
    </row>
    <row r="80" s="3" customFormat="1" ht="18" customHeight="1" spans="1:16">
      <c r="A80" s="7">
        <v>77</v>
      </c>
      <c r="B80" s="8" t="s">
        <v>134</v>
      </c>
      <c r="C80" s="8" t="s">
        <v>34</v>
      </c>
      <c r="D80" s="8" t="s">
        <v>132</v>
      </c>
      <c r="E80" s="8">
        <f t="shared" si="13"/>
        <v>41</v>
      </c>
      <c r="F80" s="8">
        <v>41</v>
      </c>
      <c r="G80" s="8"/>
      <c r="H80" s="9"/>
      <c r="I80" s="9"/>
      <c r="J80" s="9"/>
      <c r="K80" s="9">
        <f t="shared" si="16"/>
        <v>74500</v>
      </c>
      <c r="L80" s="9"/>
      <c r="M80" s="9">
        <f t="shared" si="14"/>
        <v>0</v>
      </c>
      <c r="N80" s="9">
        <f t="shared" si="15"/>
        <v>0</v>
      </c>
      <c r="O80" s="9">
        <f t="shared" si="12"/>
        <v>74500</v>
      </c>
      <c r="P80" s="11"/>
    </row>
    <row r="81" s="3" customFormat="1" ht="18" customHeight="1" spans="1:16">
      <c r="A81" s="7">
        <v>78</v>
      </c>
      <c r="B81" s="8" t="s">
        <v>135</v>
      </c>
      <c r="C81" s="8" t="s">
        <v>28</v>
      </c>
      <c r="D81" s="8" t="s">
        <v>132</v>
      </c>
      <c r="E81" s="8">
        <f t="shared" si="13"/>
        <v>218</v>
      </c>
      <c r="F81" s="9"/>
      <c r="G81" s="8">
        <v>218</v>
      </c>
      <c r="H81" s="9">
        <v>1</v>
      </c>
      <c r="I81" s="9">
        <v>91</v>
      </c>
      <c r="J81" s="9">
        <v>1</v>
      </c>
      <c r="K81" s="9"/>
      <c r="L81" s="9">
        <f>IF(G81&lt;100,96500,G81*965)</f>
        <v>210370</v>
      </c>
      <c r="M81" s="9">
        <f t="shared" si="14"/>
        <v>27300</v>
      </c>
      <c r="N81" s="9">
        <f t="shared" si="15"/>
        <v>12000</v>
      </c>
      <c r="O81" s="9">
        <f t="shared" si="12"/>
        <v>249670</v>
      </c>
      <c r="P81" s="11"/>
    </row>
    <row r="82" s="3" customFormat="1" ht="18" customHeight="1" spans="1:16">
      <c r="A82" s="7">
        <v>79</v>
      </c>
      <c r="B82" s="8" t="s">
        <v>136</v>
      </c>
      <c r="C82" s="8" t="s">
        <v>24</v>
      </c>
      <c r="D82" s="8" t="s">
        <v>137</v>
      </c>
      <c r="E82" s="8">
        <f t="shared" si="13"/>
        <v>423</v>
      </c>
      <c r="F82" s="8">
        <v>423</v>
      </c>
      <c r="G82" s="8"/>
      <c r="H82" s="9">
        <v>3</v>
      </c>
      <c r="I82" s="9"/>
      <c r="J82" s="9"/>
      <c r="K82" s="9">
        <f t="shared" si="16"/>
        <v>315135</v>
      </c>
      <c r="L82" s="9"/>
      <c r="M82" s="9">
        <f t="shared" si="14"/>
        <v>0</v>
      </c>
      <c r="N82" s="9">
        <f t="shared" si="15"/>
        <v>18000</v>
      </c>
      <c r="O82" s="9">
        <f t="shared" si="12"/>
        <v>333135</v>
      </c>
      <c r="P82" s="11"/>
    </row>
    <row r="83" s="3" customFormat="1" ht="18" customHeight="1" spans="1:16">
      <c r="A83" s="7">
        <v>80</v>
      </c>
      <c r="B83" s="8" t="s">
        <v>138</v>
      </c>
      <c r="C83" s="8" t="s">
        <v>34</v>
      </c>
      <c r="D83" s="8" t="s">
        <v>137</v>
      </c>
      <c r="E83" s="8">
        <f t="shared" si="13"/>
        <v>3</v>
      </c>
      <c r="F83" s="8">
        <v>3</v>
      </c>
      <c r="G83" s="8"/>
      <c r="H83" s="9">
        <v>3</v>
      </c>
      <c r="I83" s="9"/>
      <c r="J83" s="9"/>
      <c r="K83" s="9">
        <f t="shared" si="16"/>
        <v>74500</v>
      </c>
      <c r="L83" s="9"/>
      <c r="M83" s="9">
        <f t="shared" si="14"/>
        <v>0</v>
      </c>
      <c r="N83" s="9">
        <f t="shared" si="15"/>
        <v>18000</v>
      </c>
      <c r="O83" s="9">
        <f t="shared" si="12"/>
        <v>92500</v>
      </c>
      <c r="P83" s="11"/>
    </row>
    <row r="84" s="3" customFormat="1" ht="18" customHeight="1" spans="1:16">
      <c r="A84" s="7">
        <v>81</v>
      </c>
      <c r="B84" s="8" t="s">
        <v>139</v>
      </c>
      <c r="C84" s="8" t="s">
        <v>34</v>
      </c>
      <c r="D84" s="8" t="s">
        <v>137</v>
      </c>
      <c r="E84" s="8">
        <f t="shared" si="13"/>
        <v>4</v>
      </c>
      <c r="F84" s="8">
        <v>4</v>
      </c>
      <c r="G84" s="8"/>
      <c r="H84" s="9"/>
      <c r="I84" s="9"/>
      <c r="J84" s="9"/>
      <c r="K84" s="9">
        <f t="shared" si="16"/>
        <v>74500</v>
      </c>
      <c r="L84" s="9"/>
      <c r="M84" s="9">
        <f t="shared" si="14"/>
        <v>0</v>
      </c>
      <c r="N84" s="9">
        <f t="shared" si="15"/>
        <v>0</v>
      </c>
      <c r="O84" s="9">
        <f t="shared" si="12"/>
        <v>74500</v>
      </c>
      <c r="P84" s="11"/>
    </row>
    <row r="85" s="3" customFormat="1" ht="18" customHeight="1" spans="1:16">
      <c r="A85" s="7">
        <v>82</v>
      </c>
      <c r="B85" s="8" t="s">
        <v>140</v>
      </c>
      <c r="C85" s="8" t="s">
        <v>34</v>
      </c>
      <c r="D85" s="8" t="s">
        <v>137</v>
      </c>
      <c r="E85" s="8">
        <f t="shared" si="13"/>
        <v>3</v>
      </c>
      <c r="F85" s="8">
        <v>3</v>
      </c>
      <c r="G85" s="8"/>
      <c r="H85" s="9">
        <v>1</v>
      </c>
      <c r="I85" s="9"/>
      <c r="J85" s="9"/>
      <c r="K85" s="9">
        <f t="shared" si="16"/>
        <v>74500</v>
      </c>
      <c r="L85" s="9"/>
      <c r="M85" s="9">
        <f t="shared" si="14"/>
        <v>0</v>
      </c>
      <c r="N85" s="9">
        <f t="shared" si="15"/>
        <v>6000</v>
      </c>
      <c r="O85" s="9">
        <f t="shared" si="12"/>
        <v>80500</v>
      </c>
      <c r="P85" s="11"/>
    </row>
    <row r="86" s="3" customFormat="1" ht="18" customHeight="1" spans="1:16">
      <c r="A86" s="7">
        <v>83</v>
      </c>
      <c r="B86" s="8" t="s">
        <v>141</v>
      </c>
      <c r="C86" s="8" t="s">
        <v>19</v>
      </c>
      <c r="D86" s="8" t="s">
        <v>137</v>
      </c>
      <c r="E86" s="8">
        <f t="shared" si="13"/>
        <v>375</v>
      </c>
      <c r="F86" s="8">
        <v>280</v>
      </c>
      <c r="G86" s="8">
        <v>95</v>
      </c>
      <c r="H86" s="9">
        <v>3</v>
      </c>
      <c r="I86" s="9">
        <v>11</v>
      </c>
      <c r="J86" s="9"/>
      <c r="K86" s="9">
        <f t="shared" si="16"/>
        <v>208600</v>
      </c>
      <c r="L86" s="9">
        <f>IF(G86&lt;100,96500,G86*965)</f>
        <v>96500</v>
      </c>
      <c r="M86" s="9">
        <f t="shared" si="14"/>
        <v>3300</v>
      </c>
      <c r="N86" s="9">
        <f t="shared" si="15"/>
        <v>18000</v>
      </c>
      <c r="O86" s="9">
        <f t="shared" si="12"/>
        <v>326400</v>
      </c>
      <c r="P86" s="11"/>
    </row>
    <row r="87" ht="18" customHeight="1" spans="1:16">
      <c r="A87" s="7">
        <v>84</v>
      </c>
      <c r="B87" s="8" t="s">
        <v>142</v>
      </c>
      <c r="C87" s="8" t="s">
        <v>143</v>
      </c>
      <c r="D87" s="8" t="s">
        <v>144</v>
      </c>
      <c r="E87" s="8">
        <f t="shared" si="13"/>
        <v>163</v>
      </c>
      <c r="F87" s="9"/>
      <c r="G87" s="8">
        <v>163</v>
      </c>
      <c r="H87" s="9">
        <v>3</v>
      </c>
      <c r="I87" s="9"/>
      <c r="J87" s="9"/>
      <c r="K87" s="9"/>
      <c r="L87" s="9">
        <f>IF(G87&lt;100,96500,G87*965)</f>
        <v>157295</v>
      </c>
      <c r="M87" s="9">
        <f t="shared" si="14"/>
        <v>0</v>
      </c>
      <c r="N87" s="9">
        <f t="shared" si="15"/>
        <v>18000</v>
      </c>
      <c r="O87" s="9">
        <f t="shared" si="12"/>
        <v>175295</v>
      </c>
      <c r="P87" s="11"/>
    </row>
    <row r="88" s="3" customFormat="1" ht="18" customHeight="1" spans="1:16">
      <c r="A88" s="7">
        <v>85</v>
      </c>
      <c r="B88" s="8" t="s">
        <v>145</v>
      </c>
      <c r="C88" s="8" t="s">
        <v>34</v>
      </c>
      <c r="D88" s="8" t="s">
        <v>146</v>
      </c>
      <c r="E88" s="8">
        <f t="shared" ref="E88:E100" si="17">F88+G88</f>
        <v>37</v>
      </c>
      <c r="F88" s="8">
        <v>37</v>
      </c>
      <c r="G88" s="8"/>
      <c r="H88" s="9">
        <v>2</v>
      </c>
      <c r="I88" s="9"/>
      <c r="J88" s="9">
        <v>1</v>
      </c>
      <c r="K88" s="9">
        <f t="shared" ref="K88:K100" si="18">IF(F88&gt;100,F88*745,74500)</f>
        <v>74500</v>
      </c>
      <c r="L88" s="9"/>
      <c r="M88" s="9">
        <f t="shared" si="14"/>
        <v>0</v>
      </c>
      <c r="N88" s="9">
        <f t="shared" si="15"/>
        <v>18000</v>
      </c>
      <c r="O88" s="9">
        <f t="shared" si="12"/>
        <v>92500</v>
      </c>
      <c r="P88" s="11"/>
    </row>
    <row r="89" s="3" customFormat="1" ht="18" customHeight="1" spans="1:16">
      <c r="A89" s="7">
        <v>86</v>
      </c>
      <c r="B89" s="8" t="s">
        <v>147</v>
      </c>
      <c r="C89" s="8" t="s">
        <v>19</v>
      </c>
      <c r="D89" s="8" t="s">
        <v>146</v>
      </c>
      <c r="E89" s="8">
        <f t="shared" si="17"/>
        <v>1086</v>
      </c>
      <c r="F89" s="8">
        <v>728</v>
      </c>
      <c r="G89" s="8">
        <v>358</v>
      </c>
      <c r="H89" s="9">
        <v>2</v>
      </c>
      <c r="I89" s="9">
        <v>14</v>
      </c>
      <c r="J89" s="9">
        <v>3</v>
      </c>
      <c r="K89" s="9">
        <f t="shared" si="18"/>
        <v>542360</v>
      </c>
      <c r="L89" s="9">
        <f>IF(G89&lt;100,96500,G89*965)</f>
        <v>345470</v>
      </c>
      <c r="M89" s="9">
        <f t="shared" si="14"/>
        <v>4200</v>
      </c>
      <c r="N89" s="9">
        <f t="shared" si="15"/>
        <v>30000</v>
      </c>
      <c r="O89" s="9">
        <f t="shared" si="12"/>
        <v>922030</v>
      </c>
      <c r="P89" s="11"/>
    </row>
    <row r="90" s="3" customFormat="1" ht="18" customHeight="1" spans="1:16">
      <c r="A90" s="7">
        <v>87</v>
      </c>
      <c r="B90" s="8" t="s">
        <v>148</v>
      </c>
      <c r="C90" s="8" t="s">
        <v>19</v>
      </c>
      <c r="D90" s="8" t="s">
        <v>149</v>
      </c>
      <c r="E90" s="8">
        <f t="shared" si="17"/>
        <v>242</v>
      </c>
      <c r="F90" s="8">
        <v>158</v>
      </c>
      <c r="G90" s="8">
        <v>84</v>
      </c>
      <c r="H90" s="9">
        <v>2</v>
      </c>
      <c r="I90" s="9">
        <v>12</v>
      </c>
      <c r="J90" s="9">
        <v>1</v>
      </c>
      <c r="K90" s="9">
        <f t="shared" si="18"/>
        <v>117710</v>
      </c>
      <c r="L90" s="9">
        <f>IF(G90&lt;100,96500,G90*965)</f>
        <v>96500</v>
      </c>
      <c r="M90" s="9">
        <f t="shared" si="14"/>
        <v>3600</v>
      </c>
      <c r="N90" s="9">
        <f t="shared" si="15"/>
        <v>18000</v>
      </c>
      <c r="O90" s="9">
        <f t="shared" si="12"/>
        <v>235810</v>
      </c>
      <c r="P90" s="11"/>
    </row>
    <row r="91" s="3" customFormat="1" ht="18" customHeight="1" spans="1:16">
      <c r="A91" s="7">
        <v>88</v>
      </c>
      <c r="B91" s="8" t="s">
        <v>150</v>
      </c>
      <c r="C91" s="8" t="s">
        <v>19</v>
      </c>
      <c r="D91" s="8" t="s">
        <v>151</v>
      </c>
      <c r="E91" s="8">
        <f t="shared" si="17"/>
        <v>1168</v>
      </c>
      <c r="F91" s="8">
        <v>836</v>
      </c>
      <c r="G91" s="8">
        <v>332</v>
      </c>
      <c r="H91" s="9">
        <v>4</v>
      </c>
      <c r="I91" s="9">
        <v>101</v>
      </c>
      <c r="J91" s="9">
        <v>4</v>
      </c>
      <c r="K91" s="9">
        <f t="shared" si="18"/>
        <v>622820</v>
      </c>
      <c r="L91" s="9">
        <f>IF(G91&lt;100,96500,G91*965)</f>
        <v>320380</v>
      </c>
      <c r="M91" s="9">
        <f t="shared" si="14"/>
        <v>30300</v>
      </c>
      <c r="N91" s="9">
        <f t="shared" si="15"/>
        <v>48000</v>
      </c>
      <c r="O91" s="9">
        <f t="shared" si="12"/>
        <v>1021500</v>
      </c>
      <c r="P91" s="11"/>
    </row>
    <row r="92" s="3" customFormat="1" ht="18" customHeight="1" spans="1:16">
      <c r="A92" s="7">
        <v>89</v>
      </c>
      <c r="B92" s="8" t="s">
        <v>152</v>
      </c>
      <c r="C92" s="8" t="s">
        <v>19</v>
      </c>
      <c r="D92" s="8" t="s">
        <v>153</v>
      </c>
      <c r="E92" s="8">
        <f t="shared" si="17"/>
        <v>172</v>
      </c>
      <c r="F92" s="8">
        <v>102</v>
      </c>
      <c r="G92" s="8">
        <v>70</v>
      </c>
      <c r="H92" s="9"/>
      <c r="I92" s="9">
        <v>27</v>
      </c>
      <c r="J92" s="9"/>
      <c r="K92" s="9">
        <f t="shared" si="18"/>
        <v>75990</v>
      </c>
      <c r="L92" s="9">
        <f>IF(G92&lt;100,96500,G92*965)</f>
        <v>96500</v>
      </c>
      <c r="M92" s="9">
        <f t="shared" si="14"/>
        <v>8100</v>
      </c>
      <c r="N92" s="9">
        <f t="shared" si="15"/>
        <v>0</v>
      </c>
      <c r="O92" s="9">
        <f t="shared" si="12"/>
        <v>180590</v>
      </c>
      <c r="P92" s="11"/>
    </row>
    <row r="93" s="3" customFormat="1" ht="18" customHeight="1" spans="1:16">
      <c r="A93" s="7">
        <v>90</v>
      </c>
      <c r="B93" s="8" t="s">
        <v>154</v>
      </c>
      <c r="C93" s="8" t="s">
        <v>24</v>
      </c>
      <c r="D93" s="8" t="s">
        <v>155</v>
      </c>
      <c r="E93" s="8">
        <f t="shared" si="17"/>
        <v>515</v>
      </c>
      <c r="F93" s="8">
        <v>515</v>
      </c>
      <c r="G93" s="8"/>
      <c r="H93" s="9"/>
      <c r="I93" s="9">
        <v>16</v>
      </c>
      <c r="J93" s="9">
        <v>1</v>
      </c>
      <c r="K93" s="9">
        <f t="shared" si="18"/>
        <v>383675</v>
      </c>
      <c r="L93" s="9"/>
      <c r="M93" s="9">
        <f t="shared" si="14"/>
        <v>4800</v>
      </c>
      <c r="N93" s="9">
        <f t="shared" si="15"/>
        <v>6000</v>
      </c>
      <c r="O93" s="9">
        <f t="shared" si="12"/>
        <v>394475</v>
      </c>
      <c r="P93" s="11"/>
    </row>
    <row r="94" s="3" customFormat="1" ht="18" customHeight="1" spans="1:16">
      <c r="A94" s="7">
        <v>91</v>
      </c>
      <c r="B94" s="8" t="s">
        <v>156</v>
      </c>
      <c r="C94" s="8" t="s">
        <v>34</v>
      </c>
      <c r="D94" s="8" t="s">
        <v>155</v>
      </c>
      <c r="E94" s="8">
        <f t="shared" si="17"/>
        <v>2</v>
      </c>
      <c r="F94" s="8">
        <v>2</v>
      </c>
      <c r="G94" s="8"/>
      <c r="H94" s="9"/>
      <c r="I94" s="9"/>
      <c r="J94" s="9"/>
      <c r="K94" s="9">
        <f t="shared" si="18"/>
        <v>74500</v>
      </c>
      <c r="L94" s="9"/>
      <c r="M94" s="9">
        <f t="shared" si="14"/>
        <v>0</v>
      </c>
      <c r="N94" s="9">
        <f t="shared" si="15"/>
        <v>0</v>
      </c>
      <c r="O94" s="9">
        <f t="shared" si="12"/>
        <v>74500</v>
      </c>
      <c r="P94" s="11"/>
    </row>
    <row r="95" s="3" customFormat="1" ht="18" customHeight="1" spans="1:16">
      <c r="A95" s="7">
        <v>92</v>
      </c>
      <c r="B95" s="8" t="s">
        <v>157</v>
      </c>
      <c r="C95" s="8" t="s">
        <v>58</v>
      </c>
      <c r="D95" s="8" t="s">
        <v>158</v>
      </c>
      <c r="E95" s="8">
        <f t="shared" si="17"/>
        <v>398</v>
      </c>
      <c r="F95" s="8">
        <v>174</v>
      </c>
      <c r="G95" s="8">
        <v>224</v>
      </c>
      <c r="H95" s="9"/>
      <c r="I95" s="9">
        <v>203</v>
      </c>
      <c r="J95" s="9"/>
      <c r="K95" s="9">
        <f t="shared" si="18"/>
        <v>129630</v>
      </c>
      <c r="L95" s="9">
        <f>IF(G95&lt;100,96500,G95*965)</f>
        <v>216160</v>
      </c>
      <c r="M95" s="9">
        <f t="shared" si="14"/>
        <v>60900</v>
      </c>
      <c r="N95" s="9">
        <f t="shared" si="15"/>
        <v>0</v>
      </c>
      <c r="O95" s="9">
        <f t="shared" si="12"/>
        <v>406690</v>
      </c>
      <c r="P95" s="11"/>
    </row>
    <row r="96" s="3" customFormat="1" ht="18" customHeight="1" spans="1:16">
      <c r="A96" s="7">
        <v>93</v>
      </c>
      <c r="B96" s="8" t="s">
        <v>159</v>
      </c>
      <c r="C96" s="8" t="s">
        <v>19</v>
      </c>
      <c r="D96" s="8" t="s">
        <v>160</v>
      </c>
      <c r="E96" s="8">
        <f t="shared" si="17"/>
        <v>68</v>
      </c>
      <c r="F96" s="8">
        <v>33</v>
      </c>
      <c r="G96" s="8">
        <v>35</v>
      </c>
      <c r="H96" s="9">
        <v>1</v>
      </c>
      <c r="I96" s="9">
        <v>35</v>
      </c>
      <c r="J96" s="9"/>
      <c r="K96" s="9">
        <f t="shared" si="18"/>
        <v>74500</v>
      </c>
      <c r="L96" s="9">
        <f>IF(G96&lt;100,96500,G96*965)</f>
        <v>96500</v>
      </c>
      <c r="M96" s="9">
        <f t="shared" si="14"/>
        <v>10500</v>
      </c>
      <c r="N96" s="9">
        <f t="shared" si="15"/>
        <v>6000</v>
      </c>
      <c r="O96" s="9">
        <f t="shared" si="12"/>
        <v>187500</v>
      </c>
      <c r="P96" s="11"/>
    </row>
    <row r="97" s="3" customFormat="1" ht="18" customHeight="1" spans="1:16">
      <c r="A97" s="7">
        <v>94</v>
      </c>
      <c r="B97" s="8" t="s">
        <v>161</v>
      </c>
      <c r="C97" s="8" t="s">
        <v>34</v>
      </c>
      <c r="D97" s="8" t="s">
        <v>162</v>
      </c>
      <c r="E97" s="8">
        <f t="shared" si="17"/>
        <v>24</v>
      </c>
      <c r="F97" s="8">
        <v>24</v>
      </c>
      <c r="G97" s="8"/>
      <c r="H97" s="9">
        <v>2</v>
      </c>
      <c r="I97" s="9"/>
      <c r="J97" s="9"/>
      <c r="K97" s="9">
        <f t="shared" si="18"/>
        <v>74500</v>
      </c>
      <c r="L97" s="9"/>
      <c r="M97" s="9">
        <f t="shared" si="14"/>
        <v>0</v>
      </c>
      <c r="N97" s="9">
        <f t="shared" si="15"/>
        <v>12000</v>
      </c>
      <c r="O97" s="9">
        <f t="shared" si="12"/>
        <v>86500</v>
      </c>
      <c r="P97" s="11"/>
    </row>
    <row r="98" s="3" customFormat="1" ht="18" customHeight="1" spans="1:16">
      <c r="A98" s="7">
        <v>95</v>
      </c>
      <c r="B98" s="8" t="s">
        <v>163</v>
      </c>
      <c r="C98" s="8" t="s">
        <v>19</v>
      </c>
      <c r="D98" s="8" t="s">
        <v>162</v>
      </c>
      <c r="E98" s="8">
        <f t="shared" si="17"/>
        <v>817</v>
      </c>
      <c r="F98" s="8">
        <v>522</v>
      </c>
      <c r="G98" s="8">
        <v>295</v>
      </c>
      <c r="H98" s="9">
        <v>4</v>
      </c>
      <c r="I98" s="9">
        <v>15</v>
      </c>
      <c r="J98" s="9">
        <v>3</v>
      </c>
      <c r="K98" s="9">
        <f t="shared" si="18"/>
        <v>388890</v>
      </c>
      <c r="L98" s="9">
        <f>IF(G98&lt;100,96500,G98*965)</f>
        <v>284675</v>
      </c>
      <c r="M98" s="9">
        <f t="shared" si="14"/>
        <v>4500</v>
      </c>
      <c r="N98" s="9">
        <f t="shared" si="15"/>
        <v>42000</v>
      </c>
      <c r="O98" s="9">
        <f t="shared" si="12"/>
        <v>720065</v>
      </c>
      <c r="P98" s="11"/>
    </row>
    <row r="99" s="3" customFormat="1" ht="18" customHeight="1" spans="1:16">
      <c r="A99" s="7">
        <v>96</v>
      </c>
      <c r="B99" s="8" t="s">
        <v>164</v>
      </c>
      <c r="C99" s="8" t="s">
        <v>19</v>
      </c>
      <c r="D99" s="8" t="s">
        <v>165</v>
      </c>
      <c r="E99" s="8">
        <f t="shared" si="17"/>
        <v>269</v>
      </c>
      <c r="F99" s="8">
        <v>161</v>
      </c>
      <c r="G99" s="8">
        <v>108</v>
      </c>
      <c r="H99" s="9"/>
      <c r="I99" s="9"/>
      <c r="J99" s="9">
        <v>1</v>
      </c>
      <c r="K99" s="9">
        <f t="shared" si="18"/>
        <v>119945</v>
      </c>
      <c r="L99" s="9">
        <f>IF(G99&lt;100,96500,G99*965)</f>
        <v>104220</v>
      </c>
      <c r="M99" s="9">
        <f t="shared" si="14"/>
        <v>0</v>
      </c>
      <c r="N99" s="9">
        <f t="shared" si="15"/>
        <v>6000</v>
      </c>
      <c r="O99" s="9">
        <f t="shared" si="12"/>
        <v>230165</v>
      </c>
      <c r="P99" s="11"/>
    </row>
    <row r="100" s="3" customFormat="1" ht="18" customHeight="1" spans="1:16">
      <c r="A100" s="7">
        <v>97</v>
      </c>
      <c r="B100" s="8" t="s">
        <v>166</v>
      </c>
      <c r="C100" s="8" t="s">
        <v>19</v>
      </c>
      <c r="D100" s="8" t="s">
        <v>167</v>
      </c>
      <c r="E100" s="8">
        <f t="shared" si="17"/>
        <v>239</v>
      </c>
      <c r="F100" s="8">
        <v>122</v>
      </c>
      <c r="G100" s="8">
        <v>117</v>
      </c>
      <c r="H100" s="9"/>
      <c r="I100" s="9">
        <v>85</v>
      </c>
      <c r="J100" s="9">
        <v>1</v>
      </c>
      <c r="K100" s="9">
        <f t="shared" si="18"/>
        <v>90890</v>
      </c>
      <c r="L100" s="9">
        <f>IF(G100&lt;100,96500,G100*965)</f>
        <v>112905</v>
      </c>
      <c r="M100" s="9">
        <f t="shared" si="14"/>
        <v>25500</v>
      </c>
      <c r="N100" s="9">
        <f t="shared" si="15"/>
        <v>6000</v>
      </c>
      <c r="O100" s="9">
        <f t="shared" si="12"/>
        <v>235295</v>
      </c>
      <c r="P100" s="11"/>
    </row>
    <row r="101" ht="18" customHeight="1" spans="1:16">
      <c r="A101" s="7">
        <v>98</v>
      </c>
      <c r="B101" s="8" t="s">
        <v>168</v>
      </c>
      <c r="C101" s="8" t="s">
        <v>169</v>
      </c>
      <c r="D101" s="8" t="s">
        <v>170</v>
      </c>
      <c r="E101" s="8">
        <v>141</v>
      </c>
      <c r="F101" s="9"/>
      <c r="G101" s="9"/>
      <c r="H101" s="9"/>
      <c r="I101" s="9">
        <v>6</v>
      </c>
      <c r="J101" s="9"/>
      <c r="K101" s="9"/>
      <c r="L101" s="9"/>
      <c r="M101" s="9"/>
      <c r="N101" s="9">
        <f>E101*6000</f>
        <v>846000</v>
      </c>
      <c r="O101" s="9">
        <f t="shared" si="12"/>
        <v>846000</v>
      </c>
      <c r="P101" s="11"/>
    </row>
    <row r="102" ht="18" customHeight="1" spans="1:16">
      <c r="A102" s="7"/>
      <c r="B102" s="8"/>
      <c r="C102" s="8"/>
      <c r="D102" s="8"/>
      <c r="E102" s="8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1"/>
    </row>
    <row r="103" ht="18" customHeight="1" spans="1:16">
      <c r="A103" s="7"/>
      <c r="B103" s="9" t="s">
        <v>171</v>
      </c>
      <c r="C103" s="9"/>
      <c r="D103" s="9"/>
      <c r="E103" s="9">
        <f t="shared" ref="E103:O103" si="19">SUM(E4:E101)</f>
        <v>52984</v>
      </c>
      <c r="F103" s="9">
        <f t="shared" si="19"/>
        <v>37605</v>
      </c>
      <c r="G103" s="9">
        <f t="shared" si="19"/>
        <v>15238</v>
      </c>
      <c r="H103" s="9">
        <f t="shared" si="19"/>
        <v>132</v>
      </c>
      <c r="I103" s="9">
        <f t="shared" si="19"/>
        <v>2061</v>
      </c>
      <c r="J103" s="9">
        <f t="shared" si="19"/>
        <v>57</v>
      </c>
      <c r="K103" s="9">
        <f t="shared" si="19"/>
        <v>29870030</v>
      </c>
      <c r="L103" s="9">
        <f t="shared" si="19"/>
        <v>15319375</v>
      </c>
      <c r="M103" s="9">
        <f t="shared" si="19"/>
        <v>616500</v>
      </c>
      <c r="N103" s="9">
        <f t="shared" si="19"/>
        <v>1980000</v>
      </c>
      <c r="O103" s="9">
        <f t="shared" si="19"/>
        <v>47785905</v>
      </c>
      <c r="P103" s="11"/>
    </row>
  </sheetData>
  <sortState ref="3:98">
    <sortCondition ref="D3:D98"/>
  </sortState>
  <mergeCells count="2">
    <mergeCell ref="B1:P1"/>
    <mergeCell ref="N2:O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舒城县2024年公办义务教育阶段学校公用经费明细表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2023-12-28T03:27:00Z</dcterms:created>
  <dcterms:modified xsi:type="dcterms:W3CDTF">2024-03-21T04:00:55Z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418BA0FCCD3D40929B8D6384590CAF3F_11</vt:lpwstr>
  </property>
  <property fmtid="{D5CDD505-2E9C-101B-9397-08002B2CF9AE}" pid="3" name="KSOProductBuildVer">
    <vt:lpwstr>2052-12.1.0.16399</vt:lpwstr>
  </property>
</Properties>
</file>