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舒城县2025年公办义务教育阶段学校公用经费明细表（第一批）" sheetId="1" r:id="rId1"/>
  </sheets>
  <definedNames>
    <definedName name="_xlnm._FilterDatabase" localSheetId="0" hidden="1">'舒城县2025年公办义务教育阶段学校公用经费明细表（第一批）'!$3:$94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<sst xmlns="http://schemas.openxmlformats.org/spreadsheetml/2006/main" count="289" uniqueCount="156">
  <si>
    <t>舒城县2025年公办义务教育阶段学校公用经费明细表（第一批）</t>
  </si>
  <si>
    <t>单位：元</t>
  </si>
  <si>
    <t>序号</t>
  </si>
  <si>
    <t>学校名称</t>
  </si>
  <si>
    <t>办学类型</t>
  </si>
  <si>
    <t>中心校</t>
  </si>
  <si>
    <t>学生数</t>
  </si>
  <si>
    <t>其中：小学学生数</t>
  </si>
  <si>
    <t>其中：初中学生数</t>
  </si>
  <si>
    <t>其中：寄宿生人数</t>
  </si>
  <si>
    <t>其中：随班就读人数</t>
  </si>
  <si>
    <t>其中：送教上门</t>
  </si>
  <si>
    <t>应拨付小学公用经费</t>
  </si>
  <si>
    <t>应拨付初中公用经费</t>
  </si>
  <si>
    <t>应拨付寄宿生补助</t>
  </si>
  <si>
    <t>应拨付特教经费</t>
  </si>
  <si>
    <t>公用经费合计</t>
  </si>
  <si>
    <t>备注</t>
  </si>
  <si>
    <t>舒城第二中学</t>
  </si>
  <si>
    <t>初级中学</t>
  </si>
  <si>
    <t>舒城二中</t>
  </si>
  <si>
    <t>干汊河中学</t>
  </si>
  <si>
    <t>十二年一贯制学校</t>
  </si>
  <si>
    <t>石岗中学</t>
  </si>
  <si>
    <t>九年一贯制学校</t>
  </si>
  <si>
    <t>石岗初中</t>
  </si>
  <si>
    <t>晓天中学</t>
  </si>
  <si>
    <t>重阳初级中学</t>
  </si>
  <si>
    <t>千人桥中心校</t>
  </si>
  <si>
    <t>舒城二中东校区</t>
  </si>
  <si>
    <t>舒城第三中学</t>
  </si>
  <si>
    <t>城关三小桃溪中路校区</t>
  </si>
  <si>
    <t>小学</t>
  </si>
  <si>
    <t>城关中心校</t>
  </si>
  <si>
    <t>舒师附小</t>
  </si>
  <si>
    <t>白马垱初级中学</t>
  </si>
  <si>
    <t>白马垱初中</t>
  </si>
  <si>
    <t>百神庙镇明德小学</t>
  </si>
  <si>
    <t>百神庙中心校</t>
  </si>
  <si>
    <t>百神庙镇中心小学</t>
  </si>
  <si>
    <t>百神庙镇中心学校</t>
  </si>
  <si>
    <t>柏林乡大墩小学</t>
  </si>
  <si>
    <t>柏林乡中心学校</t>
  </si>
  <si>
    <t>柏林乡德仁希望小学</t>
  </si>
  <si>
    <t>城关第二小学本部</t>
  </si>
  <si>
    <t>城关二小龙舒路校区</t>
  </si>
  <si>
    <t>城关第三小学本部</t>
  </si>
  <si>
    <t>城关陶因路小学</t>
  </si>
  <si>
    <t>孔集小学</t>
  </si>
  <si>
    <t>孔集中心校</t>
  </si>
  <si>
    <t>孔集中心学校</t>
  </si>
  <si>
    <t>马河口城南小学</t>
  </si>
  <si>
    <t>小学教学点</t>
  </si>
  <si>
    <t>马河口中心校</t>
  </si>
  <si>
    <t>马河口中心学校</t>
  </si>
  <si>
    <t>城关镇上七里河小学</t>
  </si>
  <si>
    <t>城关镇中心学校</t>
  </si>
  <si>
    <t>春秋乡横塘小学</t>
  </si>
  <si>
    <t>春秋中心校</t>
  </si>
  <si>
    <t>春秋乡中心学校</t>
  </si>
  <si>
    <t>干汊河镇洪垱小学</t>
  </si>
  <si>
    <t>干汊河中心校</t>
  </si>
  <si>
    <t>干汊河镇中心小学</t>
  </si>
  <si>
    <t>干汊河镇中心学校</t>
  </si>
  <si>
    <t>高峰初级中学</t>
  </si>
  <si>
    <t>高峰初中</t>
  </si>
  <si>
    <t>高峰中心学校</t>
  </si>
  <si>
    <t>高峰中心校</t>
  </si>
  <si>
    <t>杭埠镇完美希望小学</t>
  </si>
  <si>
    <t>杭埠中心校</t>
  </si>
  <si>
    <t>杭埠镇友谊小学</t>
  </si>
  <si>
    <t>杭埠镇中心小学</t>
  </si>
  <si>
    <t>杭埠镇中心学校</t>
  </si>
  <si>
    <t>河棚镇龙骨小学</t>
  </si>
  <si>
    <t>河棚中心校</t>
  </si>
  <si>
    <t>河棚镇中心学校</t>
  </si>
  <si>
    <t>洪庙初级中学</t>
  </si>
  <si>
    <t>洪庙初中</t>
  </si>
  <si>
    <t>庐镇乡中心学校</t>
  </si>
  <si>
    <t>庐镇中心校</t>
  </si>
  <si>
    <t>南港镇明德小学</t>
  </si>
  <si>
    <t>南港中心校</t>
  </si>
  <si>
    <t>沙埂初级中学</t>
  </si>
  <si>
    <t>沙埂初中</t>
  </si>
  <si>
    <t>南港镇西衖中心学校</t>
  </si>
  <si>
    <t>西衖中心校</t>
  </si>
  <si>
    <t>南港镇中心学校</t>
  </si>
  <si>
    <t>千人桥镇鲍桥小学</t>
  </si>
  <si>
    <t>千人桥镇千人桥小学</t>
  </si>
  <si>
    <t>千人桥镇三汊河小学</t>
  </si>
  <si>
    <t>千人桥镇中心学校</t>
  </si>
  <si>
    <t>阙店乡杜店初中</t>
  </si>
  <si>
    <t>杜店初中</t>
  </si>
  <si>
    <t>阙店乡中心学校</t>
  </si>
  <si>
    <t>阕店中心校</t>
  </si>
  <si>
    <t>阙店乡转水湾小学</t>
  </si>
  <si>
    <t>山七镇小河口希望小学</t>
  </si>
  <si>
    <t>山七中心校</t>
  </si>
  <si>
    <t>山七镇燕春初级中学</t>
  </si>
  <si>
    <t>燕春初中</t>
  </si>
  <si>
    <t>山七镇中心小学</t>
  </si>
  <si>
    <t>山七镇中心学校</t>
  </si>
  <si>
    <t>实验小学</t>
  </si>
  <si>
    <t>实验小学花桥路校区</t>
  </si>
  <si>
    <t>实验小学欧洲华城校区</t>
  </si>
  <si>
    <t>舒茶初级中学</t>
  </si>
  <si>
    <t>舒茶初中</t>
  </si>
  <si>
    <t>舒茶镇中心小学</t>
  </si>
  <si>
    <t>舒茶中心校</t>
  </si>
  <si>
    <t>舒茶镇中心学校</t>
  </si>
  <si>
    <t>舒三初级中学</t>
  </si>
  <si>
    <t>舒三初中</t>
  </si>
  <si>
    <t>汤池镇城冲沙埂小学</t>
  </si>
  <si>
    <t>城冲中心校</t>
  </si>
  <si>
    <t>汤池镇城冲小学</t>
  </si>
  <si>
    <t>汤池镇城冲中心学校</t>
  </si>
  <si>
    <t>汤池镇三里小学</t>
  </si>
  <si>
    <t>汤池中心校</t>
  </si>
  <si>
    <t>汤池镇中心学校</t>
  </si>
  <si>
    <t>汤池中学</t>
  </si>
  <si>
    <t>棠树乡八里初级中学</t>
  </si>
  <si>
    <t>八里初中</t>
  </si>
  <si>
    <t>棠树乡棠树小学</t>
  </si>
  <si>
    <t>棠树中心校</t>
  </si>
  <si>
    <t>棠树乡中心小学</t>
  </si>
  <si>
    <t>棠树乡中心学校</t>
  </si>
  <si>
    <t>桃溪镇龙舒小学</t>
  </si>
  <si>
    <t>桃溪中心校</t>
  </si>
  <si>
    <t>桃溪镇三沟小学</t>
  </si>
  <si>
    <t>桃溪镇中心学校</t>
  </si>
  <si>
    <t>桃溪中学</t>
  </si>
  <si>
    <t>完全中学</t>
  </si>
  <si>
    <t>特殊教育学校</t>
  </si>
  <si>
    <t>其他特教学校</t>
  </si>
  <si>
    <t>特教学校</t>
  </si>
  <si>
    <t>万佛湖镇范店小学</t>
  </si>
  <si>
    <t>万佛湖中心校</t>
  </si>
  <si>
    <t>万佛湖镇中心学校</t>
  </si>
  <si>
    <t>文翁中学</t>
  </si>
  <si>
    <t>文翁初中</t>
  </si>
  <si>
    <t>五显镇中心学校</t>
  </si>
  <si>
    <t>五显中心校</t>
  </si>
  <si>
    <t>晓天镇查湾龙井小学</t>
  </si>
  <si>
    <t>查湾中心校</t>
  </si>
  <si>
    <t>晓天镇查湾中心学校</t>
  </si>
  <si>
    <t>晓天镇黄河小学</t>
  </si>
  <si>
    <t>晓天中心校</t>
  </si>
  <si>
    <t>晓天镇平田中心学校</t>
  </si>
  <si>
    <t>平田中心校</t>
  </si>
  <si>
    <t>晓天镇中心学校</t>
  </si>
  <si>
    <t>张母桥镇长冲小学</t>
  </si>
  <si>
    <t>张母桥中心校</t>
  </si>
  <si>
    <t>张母桥镇中心学校</t>
  </si>
  <si>
    <t>周公渡中学</t>
  </si>
  <si>
    <t>周公渡初中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</si>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</sst>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Tahoma"/>
      <charset val="134"/>
    </font>
    <font>
      <b/>
      <sz val="16"/>
      <name val="宋体"/>
      <charset val="134"/>
      <scheme val="minor"/>
    </font>
    <font>
      <sz val="10"/>
      <color rgb="FF33009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94"/>
  <sheetViews>
    <sheetView showZeros="0" tabSelected="1" workbookViewId="0">
      <pane xSplit="2" ySplit="3" topLeftCell="C4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6" customHeight="1"/>
  <cols>
    <col min="1" max="1" width="9" style="4"/>
    <col min="2" max="2" width="27.3727272727273" style="3" customWidth="1"/>
    <col min="3" max="3" width="15.8727272727273" style="3" customWidth="1"/>
    <col min="4" max="4" width="13.8727272727273" style="3" customWidth="1"/>
    <col min="5" max="5" width="9" style="3"/>
    <col min="6" max="6" width="9.75454545454545" style="3" customWidth="1"/>
    <col min="7" max="7" width="9.12727272727273" style="3" customWidth="1"/>
    <col min="8" max="8" width="7.62727272727273" style="3" customWidth="1"/>
    <col min="9" max="10" width="6.25454545454545" style="3" customWidth="1"/>
    <col min="11" max="11" width="9.12727272727273" style="3" customWidth="1"/>
    <col min="12" max="12" width="10.6272727272727" style="3" customWidth="1"/>
    <col min="13" max="13" width="9" style="3" customWidth="1"/>
    <col min="14" max="14" width="9" style="3"/>
    <col min="15" max="15" width="9.37272727272727" style="3"/>
    <col min="16" max="16367" width="9" style="3"/>
    <col min="16368" max="16384" width="9" style="4"/>
  </cols>
  <sheetData>
    <row r="1" s="1" customFormat="1" ht="31" customHeight="1" spans="1:1637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</row>
    <row r="2" s="2" customFormat="1" ht="17" customHeight="1" spans="15:15">
      <c r="O2" s="2" t="s">
        <v>1</v>
      </c>
    </row>
    <row r="3" s="2" customFormat="1" ht="56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1" t="s">
        <v>17</v>
      </c>
    </row>
    <row r="4" s="3" customFormat="1" customHeight="1" spans="1:16">
      <c r="A4" s="8">
        <v>1</v>
      </c>
      <c r="B4" s="9" t="s">
        <v>18</v>
      </c>
      <c r="C4" s="9" t="s">
        <v>19</v>
      </c>
      <c r="D4" s="9" t="s">
        <v>20</v>
      </c>
      <c r="E4" s="9">
        <v>5469</v>
      </c>
      <c r="F4" s="9">
        <v>0</v>
      </c>
      <c r="G4" s="9">
        <v>5469</v>
      </c>
      <c r="H4" s="9">
        <v>0</v>
      </c>
      <c r="I4" s="9">
        <v>3</v>
      </c>
      <c r="J4" s="9"/>
      <c r="K4" s="12"/>
      <c r="L4" s="12">
        <f>IF(G4&lt;100,96500,(G4-I4)*965)</f>
        <v>5274690</v>
      </c>
      <c r="M4" s="12">
        <f>H4*300</f>
        <v>0</v>
      </c>
      <c r="N4" s="12">
        <f>I4*6000+J4*6000</f>
        <v>18000</v>
      </c>
      <c r="O4" s="12">
        <f>K4+L4+M4+N4</f>
        <v>5292690</v>
      </c>
      <c r="P4" s="13"/>
    </row>
    <row r="5" s="3" customFormat="1" customHeight="1" spans="1:16">
      <c r="A5" s="8">
        <v>2</v>
      </c>
      <c r="B5" s="9" t="s">
        <v>21</v>
      </c>
      <c r="C5" s="9" t="s">
        <v>22</v>
      </c>
      <c r="D5" s="9" t="s">
        <v>21</v>
      </c>
      <c r="E5" s="9">
        <v>522</v>
      </c>
      <c r="F5" s="9">
        <v>349</v>
      </c>
      <c r="G5" s="9">
        <v>173</v>
      </c>
      <c r="H5" s="10">
        <v>9</v>
      </c>
      <c r="I5" s="9">
        <v>3</v>
      </c>
      <c r="J5" s="9"/>
      <c r="K5" s="12">
        <f>IF(F5&gt;100,(F5-I5-J5)*745,74500)</f>
        <v>257770</v>
      </c>
      <c r="L5" s="12">
        <f>IF(G5&lt;100,96500,G5*965)</f>
        <v>166945</v>
      </c>
      <c r="M5" s="12">
        <f>H5*300</f>
        <v>2700</v>
      </c>
      <c r="N5" s="12">
        <f>I5*6000+J5*6000</f>
        <v>18000</v>
      </c>
      <c r="O5" s="12">
        <f>K5+L5+M5+N5</f>
        <v>445415</v>
      </c>
      <c r="P5" s="13"/>
    </row>
    <row r="6" s="3" customFormat="1" customHeight="1" spans="1:16">
      <c r="A6" s="8">
        <v>3</v>
      </c>
      <c r="B6" s="9" t="s">
        <v>23</v>
      </c>
      <c r="C6" s="9" t="s">
        <v>24</v>
      </c>
      <c r="D6" s="9" t="s">
        <v>25</v>
      </c>
      <c r="E6" s="9">
        <v>220</v>
      </c>
      <c r="F6" s="9">
        <v>96</v>
      </c>
      <c r="G6" s="9">
        <v>124</v>
      </c>
      <c r="H6" s="9">
        <v>118</v>
      </c>
      <c r="I6" s="9">
        <v>0</v>
      </c>
      <c r="J6" s="9"/>
      <c r="K6" s="12">
        <f t="shared" ref="K6:K11" si="0">IF(F6&gt;100,(F6-I6-J6)*745,74500)</f>
        <v>74500</v>
      </c>
      <c r="L6" s="12">
        <f>IF(G6&lt;100,96500,G6*965)</f>
        <v>119660</v>
      </c>
      <c r="M6" s="12">
        <f t="shared" ref="M6:M23" si="1">H6*300</f>
        <v>35400</v>
      </c>
      <c r="N6" s="12">
        <f>I6*6000+J6*6000</f>
        <v>0</v>
      </c>
      <c r="O6" s="12">
        <f t="shared" ref="O6:O23" si="2">K6+L6+M6+N6</f>
        <v>229560</v>
      </c>
      <c r="P6" s="13"/>
    </row>
    <row r="7" s="3" customFormat="1" customHeight="1" spans="1:16">
      <c r="A7" s="8">
        <v>4</v>
      </c>
      <c r="B7" s="9" t="s">
        <v>26</v>
      </c>
      <c r="C7" s="9" t="s">
        <v>22</v>
      </c>
      <c r="D7" s="9" t="s">
        <v>26</v>
      </c>
      <c r="E7" s="9">
        <v>351</v>
      </c>
      <c r="F7" s="9">
        <v>159</v>
      </c>
      <c r="G7" s="9">
        <v>192</v>
      </c>
      <c r="H7" s="9">
        <v>101</v>
      </c>
      <c r="I7" s="9">
        <v>2</v>
      </c>
      <c r="J7" s="9"/>
      <c r="K7" s="12">
        <f t="shared" si="0"/>
        <v>116965</v>
      </c>
      <c r="L7" s="12">
        <f>IF(G7&lt;100,96500,G7*965)</f>
        <v>185280</v>
      </c>
      <c r="M7" s="12">
        <f t="shared" si="1"/>
        <v>30300</v>
      </c>
      <c r="N7" s="12">
        <f>I7*6000+J7*6000</f>
        <v>12000</v>
      </c>
      <c r="O7" s="12">
        <f t="shared" si="2"/>
        <v>344545</v>
      </c>
      <c r="P7" s="13"/>
    </row>
    <row r="8" s="3" customFormat="1" customHeight="1" spans="1:16">
      <c r="A8" s="8">
        <v>5</v>
      </c>
      <c r="B8" s="9" t="s">
        <v>27</v>
      </c>
      <c r="C8" s="9" t="s">
        <v>24</v>
      </c>
      <c r="D8" s="9" t="s">
        <v>28</v>
      </c>
      <c r="E8" s="9">
        <v>253</v>
      </c>
      <c r="F8" s="9">
        <v>148</v>
      </c>
      <c r="G8" s="9">
        <v>105</v>
      </c>
      <c r="H8" s="9">
        <v>0</v>
      </c>
      <c r="I8" s="9">
        <v>1</v>
      </c>
      <c r="J8" s="9"/>
      <c r="K8" s="12">
        <f t="shared" si="0"/>
        <v>109515</v>
      </c>
      <c r="L8" s="12">
        <f>IF(G8&lt;100,96500,G8*965)</f>
        <v>101325</v>
      </c>
      <c r="M8" s="12">
        <f t="shared" si="1"/>
        <v>0</v>
      </c>
      <c r="N8" s="12">
        <f t="shared" ref="N8:N27" si="3">I8*6000+J8*6000</f>
        <v>6000</v>
      </c>
      <c r="O8" s="12">
        <f t="shared" si="2"/>
        <v>216840</v>
      </c>
      <c r="P8" s="13"/>
    </row>
    <row r="9" s="3" customFormat="1" customHeight="1" spans="1:16">
      <c r="A9" s="8">
        <v>6</v>
      </c>
      <c r="B9" s="9" t="s">
        <v>29</v>
      </c>
      <c r="C9" s="9" t="s">
        <v>19</v>
      </c>
      <c r="D9" s="9" t="s">
        <v>20</v>
      </c>
      <c r="E9" s="9">
        <v>1520</v>
      </c>
      <c r="F9" s="9">
        <v>0</v>
      </c>
      <c r="G9" s="9">
        <v>1520</v>
      </c>
      <c r="H9" s="9">
        <v>0</v>
      </c>
      <c r="I9" s="9">
        <v>3</v>
      </c>
      <c r="J9" s="9"/>
      <c r="K9" s="12"/>
      <c r="L9" s="12">
        <f>IF(G9&lt;100,96500,(G9-I9)*965)</f>
        <v>1463905</v>
      </c>
      <c r="M9" s="12">
        <f t="shared" si="1"/>
        <v>0</v>
      </c>
      <c r="N9" s="12">
        <f t="shared" si="3"/>
        <v>18000</v>
      </c>
      <c r="O9" s="12">
        <f t="shared" si="2"/>
        <v>1481905</v>
      </c>
      <c r="P9" s="13"/>
    </row>
    <row r="10" s="3" customFormat="1" customHeight="1" spans="1:16">
      <c r="A10" s="8">
        <v>7</v>
      </c>
      <c r="B10" s="9" t="s">
        <v>30</v>
      </c>
      <c r="C10" s="9" t="s">
        <v>24</v>
      </c>
      <c r="D10" s="9" t="s">
        <v>30</v>
      </c>
      <c r="E10" s="9">
        <v>461</v>
      </c>
      <c r="F10" s="9"/>
      <c r="G10" s="9">
        <v>461</v>
      </c>
      <c r="H10" s="9">
        <v>127</v>
      </c>
      <c r="I10" s="9">
        <v>0</v>
      </c>
      <c r="J10" s="9"/>
      <c r="K10" s="12"/>
      <c r="L10" s="12">
        <f>IF(G10&lt;100,96500,(G10-I10)*965)</f>
        <v>444865</v>
      </c>
      <c r="M10" s="12">
        <f t="shared" si="1"/>
        <v>38100</v>
      </c>
      <c r="N10" s="12">
        <f t="shared" si="3"/>
        <v>0</v>
      </c>
      <c r="O10" s="12">
        <f t="shared" si="2"/>
        <v>482965</v>
      </c>
      <c r="P10" s="13"/>
    </row>
    <row r="11" s="3" customFormat="1" customHeight="1" spans="1:16">
      <c r="A11" s="8">
        <v>8</v>
      </c>
      <c r="B11" s="9" t="s">
        <v>31</v>
      </c>
      <c r="C11" s="9" t="s">
        <v>32</v>
      </c>
      <c r="D11" s="9" t="s">
        <v>33</v>
      </c>
      <c r="E11" s="9">
        <v>2412</v>
      </c>
      <c r="F11" s="9">
        <v>2412</v>
      </c>
      <c r="G11" s="9"/>
      <c r="H11" s="9"/>
      <c r="I11" s="9">
        <v>2</v>
      </c>
      <c r="J11" s="9"/>
      <c r="K11" s="12">
        <f t="shared" si="0"/>
        <v>1795450</v>
      </c>
      <c r="L11" s="12"/>
      <c r="M11" s="12">
        <f t="shared" si="1"/>
        <v>0</v>
      </c>
      <c r="N11" s="12">
        <f t="shared" si="3"/>
        <v>12000</v>
      </c>
      <c r="O11" s="12">
        <f t="shared" si="2"/>
        <v>1807450</v>
      </c>
      <c r="P11" s="13"/>
    </row>
    <row r="12" s="3" customFormat="1" customHeight="1" spans="1:16">
      <c r="A12" s="8">
        <v>9</v>
      </c>
      <c r="B12" s="9" t="s">
        <v>34</v>
      </c>
      <c r="C12" s="9" t="s">
        <v>32</v>
      </c>
      <c r="D12" s="9" t="s">
        <v>34</v>
      </c>
      <c r="E12" s="9">
        <v>1862</v>
      </c>
      <c r="F12" s="9">
        <v>1862</v>
      </c>
      <c r="G12" s="9">
        <v>0</v>
      </c>
      <c r="H12" s="9">
        <v>0</v>
      </c>
      <c r="I12" s="9">
        <v>2</v>
      </c>
      <c r="J12" s="9"/>
      <c r="K12" s="12">
        <f t="shared" ref="K12:K17" si="4">IF(F12&gt;100,(F12-I12-J12)*745,74500)</f>
        <v>1385700</v>
      </c>
      <c r="L12" s="12"/>
      <c r="M12" s="12">
        <f t="shared" si="1"/>
        <v>0</v>
      </c>
      <c r="N12" s="12">
        <f t="shared" si="3"/>
        <v>12000</v>
      </c>
      <c r="O12" s="12">
        <f t="shared" si="2"/>
        <v>1397700</v>
      </c>
      <c r="P12" s="13"/>
    </row>
    <row r="13" s="3" customFormat="1" customHeight="1" spans="1:16">
      <c r="A13" s="8">
        <v>10</v>
      </c>
      <c r="B13" s="9" t="s">
        <v>35</v>
      </c>
      <c r="C13" s="9" t="s">
        <v>24</v>
      </c>
      <c r="D13" s="9" t="s">
        <v>36</v>
      </c>
      <c r="E13" s="9">
        <v>361</v>
      </c>
      <c r="F13" s="9">
        <v>202</v>
      </c>
      <c r="G13" s="9">
        <v>159</v>
      </c>
      <c r="H13" s="9">
        <v>92</v>
      </c>
      <c r="I13" s="9">
        <v>4</v>
      </c>
      <c r="J13" s="9"/>
      <c r="K13" s="12">
        <f t="shared" si="4"/>
        <v>147510</v>
      </c>
      <c r="L13" s="12">
        <f>IF(G13&lt;100,96500,G13*965)</f>
        <v>153435</v>
      </c>
      <c r="M13" s="12">
        <f t="shared" si="1"/>
        <v>27600</v>
      </c>
      <c r="N13" s="12">
        <f t="shared" si="3"/>
        <v>24000</v>
      </c>
      <c r="O13" s="12">
        <f t="shared" si="2"/>
        <v>352545</v>
      </c>
      <c r="P13" s="13"/>
    </row>
    <row r="14" s="3" customFormat="1" customHeight="1" spans="1:16">
      <c r="A14" s="8">
        <v>11</v>
      </c>
      <c r="B14" s="9" t="s">
        <v>37</v>
      </c>
      <c r="C14" s="9" t="s">
        <v>32</v>
      </c>
      <c r="D14" s="9" t="s">
        <v>38</v>
      </c>
      <c r="E14" s="9">
        <v>141</v>
      </c>
      <c r="F14" s="9">
        <v>141</v>
      </c>
      <c r="G14" s="9">
        <v>0</v>
      </c>
      <c r="H14" s="9">
        <v>0</v>
      </c>
      <c r="I14" s="9">
        <v>1</v>
      </c>
      <c r="J14" s="9"/>
      <c r="K14" s="12">
        <f t="shared" si="4"/>
        <v>104300</v>
      </c>
      <c r="L14" s="12"/>
      <c r="M14" s="12">
        <f t="shared" si="1"/>
        <v>0</v>
      </c>
      <c r="N14" s="12">
        <f t="shared" si="3"/>
        <v>6000</v>
      </c>
      <c r="O14" s="12">
        <f t="shared" si="2"/>
        <v>110300</v>
      </c>
      <c r="P14" s="13"/>
    </row>
    <row r="15" s="3" customFormat="1" customHeight="1" spans="1:16">
      <c r="A15" s="8">
        <v>12</v>
      </c>
      <c r="B15" s="9" t="s">
        <v>39</v>
      </c>
      <c r="C15" s="9" t="s">
        <v>32</v>
      </c>
      <c r="D15" s="9" t="s">
        <v>38</v>
      </c>
      <c r="E15" s="9">
        <v>33</v>
      </c>
      <c r="F15" s="9">
        <v>33</v>
      </c>
      <c r="G15" s="9">
        <v>0</v>
      </c>
      <c r="H15" s="9">
        <v>0</v>
      </c>
      <c r="I15" s="9">
        <v>0</v>
      </c>
      <c r="J15" s="9"/>
      <c r="K15" s="12">
        <f t="shared" si="4"/>
        <v>74500</v>
      </c>
      <c r="L15" s="12"/>
      <c r="M15" s="12">
        <f t="shared" si="1"/>
        <v>0</v>
      </c>
      <c r="N15" s="12">
        <f t="shared" si="3"/>
        <v>0</v>
      </c>
      <c r="O15" s="12">
        <f t="shared" si="2"/>
        <v>74500</v>
      </c>
      <c r="P15" s="13"/>
    </row>
    <row r="16" s="3" customFormat="1" customHeight="1" spans="1:16">
      <c r="A16" s="8">
        <v>13</v>
      </c>
      <c r="B16" s="9" t="s">
        <v>40</v>
      </c>
      <c r="C16" s="9" t="s">
        <v>19</v>
      </c>
      <c r="D16" s="9" t="s">
        <v>38</v>
      </c>
      <c r="E16" s="9">
        <v>114</v>
      </c>
      <c r="F16" s="9">
        <v>0</v>
      </c>
      <c r="G16" s="9">
        <v>114</v>
      </c>
      <c r="H16" s="9">
        <v>81</v>
      </c>
      <c r="I16" s="9">
        <v>0</v>
      </c>
      <c r="J16" s="9"/>
      <c r="K16" s="12"/>
      <c r="L16" s="12">
        <f>IF(G16&lt;100,96500,(G16-I16)*965)</f>
        <v>110010</v>
      </c>
      <c r="M16" s="12">
        <f t="shared" si="1"/>
        <v>24300</v>
      </c>
      <c r="N16" s="12">
        <f t="shared" si="3"/>
        <v>0</v>
      </c>
      <c r="O16" s="12">
        <f t="shared" si="2"/>
        <v>134310</v>
      </c>
      <c r="P16" s="13"/>
    </row>
    <row r="17" s="3" customFormat="1" customHeight="1" spans="1:16">
      <c r="A17" s="8">
        <v>14</v>
      </c>
      <c r="B17" s="9" t="s">
        <v>41</v>
      </c>
      <c r="C17" s="9" t="s">
        <v>32</v>
      </c>
      <c r="D17" s="9" t="s">
        <v>42</v>
      </c>
      <c r="E17" s="9">
        <v>80</v>
      </c>
      <c r="F17" s="9">
        <v>80</v>
      </c>
      <c r="G17" s="9">
        <v>0</v>
      </c>
      <c r="H17" s="9">
        <v>0</v>
      </c>
      <c r="I17" s="9">
        <v>0</v>
      </c>
      <c r="J17" s="9"/>
      <c r="K17" s="12">
        <f t="shared" si="4"/>
        <v>74500</v>
      </c>
      <c r="L17" s="12"/>
      <c r="M17" s="12">
        <f t="shared" si="1"/>
        <v>0</v>
      </c>
      <c r="N17" s="12">
        <f t="shared" si="3"/>
        <v>0</v>
      </c>
      <c r="O17" s="12">
        <f t="shared" si="2"/>
        <v>74500</v>
      </c>
      <c r="P17" s="13"/>
    </row>
    <row r="18" s="3" customFormat="1" customHeight="1" spans="1:16">
      <c r="A18" s="8">
        <v>15</v>
      </c>
      <c r="B18" s="9" t="s">
        <v>43</v>
      </c>
      <c r="C18" s="9" t="s">
        <v>32</v>
      </c>
      <c r="D18" s="9" t="s">
        <v>42</v>
      </c>
      <c r="E18" s="9">
        <v>187</v>
      </c>
      <c r="F18" s="9">
        <v>187</v>
      </c>
      <c r="G18" s="9">
        <v>0</v>
      </c>
      <c r="H18" s="9">
        <v>0</v>
      </c>
      <c r="I18" s="9">
        <v>2</v>
      </c>
      <c r="J18" s="9"/>
      <c r="K18" s="12">
        <f t="shared" ref="K18:K26" si="5">IF(F18&gt;100,(F18-I18-J18)*745,74500)</f>
        <v>137825</v>
      </c>
      <c r="L18" s="12"/>
      <c r="M18" s="12">
        <f t="shared" si="1"/>
        <v>0</v>
      </c>
      <c r="N18" s="12">
        <f t="shared" si="3"/>
        <v>12000</v>
      </c>
      <c r="O18" s="12">
        <f t="shared" si="2"/>
        <v>149825</v>
      </c>
      <c r="P18" s="13"/>
    </row>
    <row r="19" s="3" customFormat="1" customHeight="1" spans="1:16">
      <c r="A19" s="8">
        <v>16</v>
      </c>
      <c r="B19" s="9" t="s">
        <v>42</v>
      </c>
      <c r="C19" s="9" t="s">
        <v>24</v>
      </c>
      <c r="D19" s="9" t="s">
        <v>42</v>
      </c>
      <c r="E19" s="9">
        <v>820</v>
      </c>
      <c r="F19" s="9">
        <v>381</v>
      </c>
      <c r="G19" s="9">
        <v>439</v>
      </c>
      <c r="H19" s="9">
        <v>11</v>
      </c>
      <c r="I19" s="9">
        <v>3</v>
      </c>
      <c r="J19" s="9"/>
      <c r="K19" s="12">
        <f t="shared" si="5"/>
        <v>281610</v>
      </c>
      <c r="L19" s="12">
        <f>IF(G19&lt;100,96500,G19*965)</f>
        <v>423635</v>
      </c>
      <c r="M19" s="12">
        <f t="shared" si="1"/>
        <v>3300</v>
      </c>
      <c r="N19" s="12">
        <f t="shared" si="3"/>
        <v>18000</v>
      </c>
      <c r="O19" s="12">
        <f t="shared" si="2"/>
        <v>726545</v>
      </c>
      <c r="P19" s="13"/>
    </row>
    <row r="20" s="3" customFormat="1" customHeight="1" spans="1:16">
      <c r="A20" s="8">
        <v>17</v>
      </c>
      <c r="B20" s="9" t="s">
        <v>44</v>
      </c>
      <c r="C20" s="9" t="s">
        <v>32</v>
      </c>
      <c r="D20" s="9" t="s">
        <v>33</v>
      </c>
      <c r="E20" s="9">
        <v>1556</v>
      </c>
      <c r="F20" s="9">
        <v>1556</v>
      </c>
      <c r="G20" s="9">
        <v>0</v>
      </c>
      <c r="H20" s="9">
        <v>0</v>
      </c>
      <c r="I20" s="9">
        <v>0</v>
      </c>
      <c r="J20" s="9"/>
      <c r="K20" s="12">
        <f t="shared" si="5"/>
        <v>1159220</v>
      </c>
      <c r="L20" s="12"/>
      <c r="M20" s="12">
        <f t="shared" si="1"/>
        <v>0</v>
      </c>
      <c r="N20" s="12">
        <f t="shared" si="3"/>
        <v>0</v>
      </c>
      <c r="O20" s="12">
        <f t="shared" si="2"/>
        <v>1159220</v>
      </c>
      <c r="P20" s="13"/>
    </row>
    <row r="21" s="3" customFormat="1" customHeight="1" spans="1:16">
      <c r="A21" s="8">
        <v>18</v>
      </c>
      <c r="B21" s="9" t="s">
        <v>45</v>
      </c>
      <c r="C21" s="9" t="s">
        <v>32</v>
      </c>
      <c r="D21" s="9" t="s">
        <v>33</v>
      </c>
      <c r="E21" s="9">
        <v>1769</v>
      </c>
      <c r="F21" s="9">
        <v>1769</v>
      </c>
      <c r="G21" s="9">
        <v>0</v>
      </c>
      <c r="H21" s="9">
        <v>0</v>
      </c>
      <c r="I21" s="9">
        <v>0</v>
      </c>
      <c r="J21" s="9"/>
      <c r="K21" s="12">
        <f t="shared" si="5"/>
        <v>1317905</v>
      </c>
      <c r="L21" s="12"/>
      <c r="M21" s="12">
        <f t="shared" si="1"/>
        <v>0</v>
      </c>
      <c r="N21" s="12">
        <f t="shared" si="3"/>
        <v>0</v>
      </c>
      <c r="O21" s="12">
        <f t="shared" si="2"/>
        <v>1317905</v>
      </c>
      <c r="P21" s="13"/>
    </row>
    <row r="22" s="3" customFormat="1" customHeight="1" spans="1:16">
      <c r="A22" s="8">
        <v>19</v>
      </c>
      <c r="B22" s="9" t="s">
        <v>46</v>
      </c>
      <c r="C22" s="9" t="s">
        <v>32</v>
      </c>
      <c r="D22" s="9" t="s">
        <v>33</v>
      </c>
      <c r="E22" s="9">
        <v>3911</v>
      </c>
      <c r="F22" s="9">
        <v>3911</v>
      </c>
      <c r="G22" s="9">
        <v>0</v>
      </c>
      <c r="H22" s="9">
        <v>0</v>
      </c>
      <c r="I22" s="9">
        <v>0</v>
      </c>
      <c r="J22" s="9"/>
      <c r="K22" s="12">
        <f t="shared" si="5"/>
        <v>2913695</v>
      </c>
      <c r="L22" s="12"/>
      <c r="M22" s="12">
        <f t="shared" si="1"/>
        <v>0</v>
      </c>
      <c r="N22" s="12">
        <f t="shared" si="3"/>
        <v>0</v>
      </c>
      <c r="O22" s="12">
        <f t="shared" si="2"/>
        <v>2913695</v>
      </c>
      <c r="P22" s="13"/>
    </row>
    <row r="23" s="3" customFormat="1" customHeight="1" spans="1:16">
      <c r="A23" s="8">
        <v>20</v>
      </c>
      <c r="B23" s="9" t="s">
        <v>47</v>
      </c>
      <c r="C23" s="9" t="s">
        <v>32</v>
      </c>
      <c r="D23" s="9" t="s">
        <v>33</v>
      </c>
      <c r="E23" s="9">
        <v>1530</v>
      </c>
      <c r="F23" s="9">
        <v>1530</v>
      </c>
      <c r="G23" s="9">
        <v>0</v>
      </c>
      <c r="H23" s="9">
        <v>0</v>
      </c>
      <c r="I23" s="9">
        <v>2</v>
      </c>
      <c r="J23" s="9"/>
      <c r="K23" s="12">
        <f t="shared" si="5"/>
        <v>1138360</v>
      </c>
      <c r="L23" s="12"/>
      <c r="M23" s="12">
        <f t="shared" si="1"/>
        <v>0</v>
      </c>
      <c r="N23" s="12">
        <f t="shared" si="3"/>
        <v>12000</v>
      </c>
      <c r="O23" s="12">
        <f t="shared" si="2"/>
        <v>1150360</v>
      </c>
      <c r="P23" s="13"/>
    </row>
    <row r="24" s="3" customFormat="1" customHeight="1" spans="1:16">
      <c r="A24" s="8">
        <v>21</v>
      </c>
      <c r="B24" s="9" t="s">
        <v>48</v>
      </c>
      <c r="C24" s="9" t="s">
        <v>32</v>
      </c>
      <c r="D24" s="9" t="s">
        <v>49</v>
      </c>
      <c r="E24" s="9">
        <v>53</v>
      </c>
      <c r="F24" s="9">
        <v>53</v>
      </c>
      <c r="G24" s="9">
        <v>0</v>
      </c>
      <c r="H24" s="9">
        <v>0</v>
      </c>
      <c r="I24" s="9">
        <v>1</v>
      </c>
      <c r="J24" s="9"/>
      <c r="K24" s="12">
        <f t="shared" si="5"/>
        <v>74500</v>
      </c>
      <c r="L24" s="12"/>
      <c r="M24" s="12">
        <f t="shared" ref="M24:M68" si="6">H24*300</f>
        <v>0</v>
      </c>
      <c r="N24" s="12">
        <f t="shared" si="3"/>
        <v>6000</v>
      </c>
      <c r="O24" s="12">
        <f t="shared" ref="O24:O68" si="7">K24+L24+M24+N24</f>
        <v>80500</v>
      </c>
      <c r="P24" s="13"/>
    </row>
    <row r="25" s="3" customFormat="1" customHeight="1" spans="1:16">
      <c r="A25" s="8">
        <v>22</v>
      </c>
      <c r="B25" s="9" t="s">
        <v>50</v>
      </c>
      <c r="C25" s="9" t="s">
        <v>24</v>
      </c>
      <c r="D25" s="9" t="s">
        <v>49</v>
      </c>
      <c r="E25" s="9">
        <v>499</v>
      </c>
      <c r="F25" s="9">
        <v>275</v>
      </c>
      <c r="G25" s="9">
        <v>224</v>
      </c>
      <c r="H25" s="9">
        <v>48</v>
      </c>
      <c r="I25" s="9">
        <v>1</v>
      </c>
      <c r="J25" s="9">
        <v>1</v>
      </c>
      <c r="K25" s="12">
        <f t="shared" si="5"/>
        <v>203385</v>
      </c>
      <c r="L25" s="12">
        <f>IF(G25&lt;100,96500,G25*965)</f>
        <v>216160</v>
      </c>
      <c r="M25" s="12">
        <f t="shared" si="6"/>
        <v>14400</v>
      </c>
      <c r="N25" s="12">
        <f t="shared" si="3"/>
        <v>12000</v>
      </c>
      <c r="O25" s="12">
        <f t="shared" si="7"/>
        <v>445945</v>
      </c>
      <c r="P25" s="13"/>
    </row>
    <row r="26" s="3" customFormat="1" customHeight="1" spans="1:16">
      <c r="A26" s="8">
        <v>23</v>
      </c>
      <c r="B26" s="9" t="s">
        <v>51</v>
      </c>
      <c r="C26" s="9" t="s">
        <v>52</v>
      </c>
      <c r="D26" s="9" t="s">
        <v>53</v>
      </c>
      <c r="E26" s="9">
        <v>2</v>
      </c>
      <c r="F26" s="9">
        <v>2</v>
      </c>
      <c r="G26" s="9">
        <v>0</v>
      </c>
      <c r="H26" s="9">
        <v>0</v>
      </c>
      <c r="I26" s="9">
        <v>1</v>
      </c>
      <c r="J26" s="9"/>
      <c r="K26" s="12">
        <f t="shared" si="5"/>
        <v>74500</v>
      </c>
      <c r="L26" s="12"/>
      <c r="M26" s="12">
        <f t="shared" si="6"/>
        <v>0</v>
      </c>
      <c r="N26" s="12">
        <f t="shared" si="3"/>
        <v>6000</v>
      </c>
      <c r="O26" s="12">
        <f t="shared" si="7"/>
        <v>80500</v>
      </c>
      <c r="P26" s="13"/>
    </row>
    <row r="27" s="3" customFormat="1" customHeight="1" spans="1:16">
      <c r="A27" s="8">
        <v>24</v>
      </c>
      <c r="B27" s="9" t="s">
        <v>54</v>
      </c>
      <c r="C27" s="9" t="s">
        <v>24</v>
      </c>
      <c r="D27" s="9" t="s">
        <v>53</v>
      </c>
      <c r="E27" s="9">
        <v>207</v>
      </c>
      <c r="F27" s="9">
        <v>131</v>
      </c>
      <c r="G27" s="9">
        <v>76</v>
      </c>
      <c r="H27" s="9">
        <v>29</v>
      </c>
      <c r="I27" s="9">
        <v>4</v>
      </c>
      <c r="J27" s="9"/>
      <c r="K27" s="12">
        <f>IF(F27&gt;100,(F27-I27)*745,74500)</f>
        <v>94615</v>
      </c>
      <c r="L27" s="12">
        <f>IF(G27&lt;100,96500,G27*965)</f>
        <v>96500</v>
      </c>
      <c r="M27" s="12">
        <f t="shared" si="6"/>
        <v>8700</v>
      </c>
      <c r="N27" s="12">
        <f t="shared" si="3"/>
        <v>24000</v>
      </c>
      <c r="O27" s="12">
        <f t="shared" si="7"/>
        <v>223815</v>
      </c>
      <c r="P27" s="13"/>
    </row>
    <row r="28" s="3" customFormat="1" customHeight="1" spans="1:16">
      <c r="A28" s="8">
        <v>25</v>
      </c>
      <c r="B28" s="9" t="s">
        <v>55</v>
      </c>
      <c r="C28" s="9" t="s">
        <v>52</v>
      </c>
      <c r="D28" s="9" t="s">
        <v>33</v>
      </c>
      <c r="E28" s="9">
        <v>6</v>
      </c>
      <c r="F28" s="9">
        <v>6</v>
      </c>
      <c r="G28" s="9">
        <v>0</v>
      </c>
      <c r="H28" s="9">
        <v>0</v>
      </c>
      <c r="I28" s="9">
        <v>0</v>
      </c>
      <c r="J28" s="9"/>
      <c r="K28" s="12">
        <f>IF(F28&gt;100,F28*745,74500)</f>
        <v>74500</v>
      </c>
      <c r="L28" s="12"/>
      <c r="M28" s="12">
        <f t="shared" si="6"/>
        <v>0</v>
      </c>
      <c r="N28" s="12">
        <f t="shared" ref="N28:N59" si="8">I28*6000+J28*6000</f>
        <v>0</v>
      </c>
      <c r="O28" s="12">
        <f t="shared" si="7"/>
        <v>74500</v>
      </c>
      <c r="P28" s="13"/>
    </row>
    <row r="29" s="3" customFormat="1" customHeight="1" spans="1:16">
      <c r="A29" s="8">
        <v>26</v>
      </c>
      <c r="B29" s="9" t="s">
        <v>56</v>
      </c>
      <c r="C29" s="9" t="s">
        <v>32</v>
      </c>
      <c r="D29" s="9" t="s">
        <v>33</v>
      </c>
      <c r="E29" s="9">
        <v>118</v>
      </c>
      <c r="F29" s="9">
        <v>118</v>
      </c>
      <c r="G29" s="9">
        <v>0</v>
      </c>
      <c r="H29" s="9">
        <v>0</v>
      </c>
      <c r="I29" s="9">
        <v>0</v>
      </c>
      <c r="J29" s="9"/>
      <c r="K29" s="12">
        <f>IF(F29&gt;100,F29*745,74500)</f>
        <v>87910</v>
      </c>
      <c r="L29" s="12"/>
      <c r="M29" s="12">
        <f t="shared" si="6"/>
        <v>0</v>
      </c>
      <c r="N29" s="12">
        <f t="shared" si="8"/>
        <v>0</v>
      </c>
      <c r="O29" s="12">
        <f t="shared" si="7"/>
        <v>87910</v>
      </c>
      <c r="P29" s="13"/>
    </row>
    <row r="30" s="3" customFormat="1" customHeight="1" spans="1:16">
      <c r="A30" s="8">
        <v>27</v>
      </c>
      <c r="B30" s="9" t="s">
        <v>57</v>
      </c>
      <c r="C30" s="9" t="s">
        <v>52</v>
      </c>
      <c r="D30" s="9" t="s">
        <v>58</v>
      </c>
      <c r="E30" s="9">
        <v>9</v>
      </c>
      <c r="F30" s="9">
        <v>9</v>
      </c>
      <c r="G30" s="9">
        <v>0</v>
      </c>
      <c r="H30" s="9">
        <v>0</v>
      </c>
      <c r="I30" s="9">
        <v>1</v>
      </c>
      <c r="J30" s="9">
        <v>1</v>
      </c>
      <c r="K30" s="12">
        <f>IF(F30&gt;100,(F30-I30-J30)*745,74500)</f>
        <v>74500</v>
      </c>
      <c r="L30" s="12"/>
      <c r="M30" s="12">
        <f t="shared" si="6"/>
        <v>0</v>
      </c>
      <c r="N30" s="12">
        <f t="shared" si="8"/>
        <v>12000</v>
      </c>
      <c r="O30" s="12">
        <f t="shared" si="7"/>
        <v>86500</v>
      </c>
      <c r="P30" s="13"/>
    </row>
    <row r="31" s="3" customFormat="1" customHeight="1" spans="1:16">
      <c r="A31" s="8">
        <v>28</v>
      </c>
      <c r="B31" s="9" t="s">
        <v>59</v>
      </c>
      <c r="C31" s="9" t="s">
        <v>24</v>
      </c>
      <c r="D31" s="9" t="s">
        <v>58</v>
      </c>
      <c r="E31" s="9">
        <v>207</v>
      </c>
      <c r="F31" s="9">
        <v>132</v>
      </c>
      <c r="G31" s="9">
        <v>75</v>
      </c>
      <c r="H31" s="9">
        <v>30</v>
      </c>
      <c r="I31" s="9">
        <v>2</v>
      </c>
      <c r="J31" s="9"/>
      <c r="K31" s="12">
        <f>IF(F31&gt;100,(F31-I31)*745,74500)</f>
        <v>96850</v>
      </c>
      <c r="L31" s="12">
        <f>IF(G31&lt;100,96500,G31*965)</f>
        <v>96500</v>
      </c>
      <c r="M31" s="12">
        <f t="shared" si="6"/>
        <v>9000</v>
      </c>
      <c r="N31" s="12">
        <f t="shared" si="8"/>
        <v>12000</v>
      </c>
      <c r="O31" s="12">
        <f t="shared" si="7"/>
        <v>214350</v>
      </c>
      <c r="P31" s="13"/>
    </row>
    <row r="32" s="3" customFormat="1" customHeight="1" spans="1:16">
      <c r="A32" s="8">
        <v>29</v>
      </c>
      <c r="B32" s="9" t="s">
        <v>60</v>
      </c>
      <c r="C32" s="9" t="s">
        <v>32</v>
      </c>
      <c r="D32" s="9" t="s">
        <v>61</v>
      </c>
      <c r="E32" s="9">
        <v>23</v>
      </c>
      <c r="F32" s="9">
        <v>23</v>
      </c>
      <c r="G32" s="9">
        <v>0</v>
      </c>
      <c r="H32" s="9">
        <v>0</v>
      </c>
      <c r="I32" s="9">
        <v>1</v>
      </c>
      <c r="J32" s="9">
        <v>1</v>
      </c>
      <c r="K32" s="12">
        <f>IF(F32&gt;100,(F32-I32-J32)*745,74500)</f>
        <v>74500</v>
      </c>
      <c r="L32" s="12"/>
      <c r="M32" s="12">
        <f t="shared" si="6"/>
        <v>0</v>
      </c>
      <c r="N32" s="12">
        <f t="shared" si="8"/>
        <v>12000</v>
      </c>
      <c r="O32" s="12">
        <f t="shared" si="7"/>
        <v>86500</v>
      </c>
      <c r="P32" s="13"/>
    </row>
    <row r="33" s="3" customFormat="1" customHeight="1" spans="1:16">
      <c r="A33" s="8">
        <v>30</v>
      </c>
      <c r="B33" s="9" t="s">
        <v>62</v>
      </c>
      <c r="C33" s="9" t="s">
        <v>32</v>
      </c>
      <c r="D33" s="9" t="s">
        <v>61</v>
      </c>
      <c r="E33" s="9">
        <v>336</v>
      </c>
      <c r="F33" s="9">
        <v>336</v>
      </c>
      <c r="G33" s="9">
        <v>0</v>
      </c>
      <c r="H33" s="9">
        <v>0</v>
      </c>
      <c r="I33" s="9">
        <v>2</v>
      </c>
      <c r="J33" s="9">
        <v>2</v>
      </c>
      <c r="K33" s="12">
        <f>IF(F33&gt;100,(F33-I33-J33)*745,74500)</f>
        <v>247340</v>
      </c>
      <c r="L33" s="12"/>
      <c r="M33" s="12">
        <f t="shared" si="6"/>
        <v>0</v>
      </c>
      <c r="N33" s="12">
        <f t="shared" si="8"/>
        <v>24000</v>
      </c>
      <c r="O33" s="12">
        <f t="shared" si="7"/>
        <v>271340</v>
      </c>
      <c r="P33" s="13"/>
    </row>
    <row r="34" s="3" customFormat="1" customHeight="1" spans="1:16">
      <c r="A34" s="8">
        <v>31</v>
      </c>
      <c r="B34" s="9" t="s">
        <v>63</v>
      </c>
      <c r="C34" s="9" t="s">
        <v>24</v>
      </c>
      <c r="D34" s="9" t="s">
        <v>61</v>
      </c>
      <c r="E34" s="9">
        <v>403</v>
      </c>
      <c r="F34" s="9">
        <v>130</v>
      </c>
      <c r="G34" s="9">
        <v>273</v>
      </c>
      <c r="H34" s="9">
        <v>16</v>
      </c>
      <c r="I34" s="9">
        <v>7</v>
      </c>
      <c r="J34" s="9">
        <v>2</v>
      </c>
      <c r="K34" s="12">
        <f>IF(F34&gt;100,(F34-I34-J34)*745,74500)</f>
        <v>90145</v>
      </c>
      <c r="L34" s="12">
        <f>IF(G34&lt;100,96500,G34*965)</f>
        <v>263445</v>
      </c>
      <c r="M34" s="12">
        <f t="shared" si="6"/>
        <v>4800</v>
      </c>
      <c r="N34" s="12">
        <f t="shared" si="8"/>
        <v>54000</v>
      </c>
      <c r="O34" s="12">
        <f t="shared" si="7"/>
        <v>412390</v>
      </c>
      <c r="P34" s="13"/>
    </row>
    <row r="35" s="3" customFormat="1" customHeight="1" spans="1:16">
      <c r="A35" s="8">
        <v>32</v>
      </c>
      <c r="B35" s="9" t="s">
        <v>64</v>
      </c>
      <c r="C35" s="9" t="s">
        <v>24</v>
      </c>
      <c r="D35" s="9" t="s">
        <v>65</v>
      </c>
      <c r="E35" s="9">
        <v>94</v>
      </c>
      <c r="F35" s="9">
        <v>53</v>
      </c>
      <c r="G35" s="9">
        <v>41</v>
      </c>
      <c r="H35" s="9">
        <v>41</v>
      </c>
      <c r="I35" s="9">
        <v>0</v>
      </c>
      <c r="J35" s="9"/>
      <c r="K35" s="12">
        <f>IF(F35&gt;100,F35*745,74500)</f>
        <v>74500</v>
      </c>
      <c r="L35" s="12">
        <f>IF(G35&lt;100,96500,G35*965)</f>
        <v>96500</v>
      </c>
      <c r="M35" s="12">
        <f t="shared" si="6"/>
        <v>12300</v>
      </c>
      <c r="N35" s="12">
        <f t="shared" si="8"/>
        <v>0</v>
      </c>
      <c r="O35" s="12">
        <f t="shared" si="7"/>
        <v>183300</v>
      </c>
      <c r="P35" s="13"/>
    </row>
    <row r="36" s="3" customFormat="1" customHeight="1" spans="1:16">
      <c r="A36" s="8">
        <v>33</v>
      </c>
      <c r="B36" s="9" t="s">
        <v>66</v>
      </c>
      <c r="C36" s="9" t="s">
        <v>24</v>
      </c>
      <c r="D36" s="9" t="s">
        <v>67</v>
      </c>
      <c r="E36" s="9">
        <v>488</v>
      </c>
      <c r="F36" s="9">
        <v>333</v>
      </c>
      <c r="G36" s="9">
        <v>155</v>
      </c>
      <c r="H36" s="9">
        <v>0</v>
      </c>
      <c r="I36" s="9">
        <v>3</v>
      </c>
      <c r="J36" s="9"/>
      <c r="K36" s="12">
        <f>IF(F36&gt;100,(F36-I36)*745,74500)</f>
        <v>245850</v>
      </c>
      <c r="L36" s="12">
        <f>IF(G36&lt;100,96500,G36*965)</f>
        <v>149575</v>
      </c>
      <c r="M36" s="12">
        <f t="shared" si="6"/>
        <v>0</v>
      </c>
      <c r="N36" s="12">
        <f t="shared" si="8"/>
        <v>18000</v>
      </c>
      <c r="O36" s="12">
        <f t="shared" si="7"/>
        <v>413425</v>
      </c>
      <c r="P36" s="13"/>
    </row>
    <row r="37" s="3" customFormat="1" customHeight="1" spans="1:16">
      <c r="A37" s="8">
        <v>34</v>
      </c>
      <c r="B37" s="9" t="s">
        <v>68</v>
      </c>
      <c r="C37" s="9" t="s">
        <v>32</v>
      </c>
      <c r="D37" s="9" t="s">
        <v>69</v>
      </c>
      <c r="E37" s="9">
        <v>49</v>
      </c>
      <c r="F37" s="9">
        <v>49</v>
      </c>
      <c r="G37" s="9">
        <v>0</v>
      </c>
      <c r="H37" s="9">
        <v>0</v>
      </c>
      <c r="I37" s="9">
        <v>0</v>
      </c>
      <c r="J37" s="9"/>
      <c r="K37" s="12">
        <f>IF(F37&gt;100,F37*745,74500)</f>
        <v>74500</v>
      </c>
      <c r="L37" s="12"/>
      <c r="M37" s="12">
        <f t="shared" si="6"/>
        <v>0</v>
      </c>
      <c r="N37" s="12">
        <f t="shared" si="8"/>
        <v>0</v>
      </c>
      <c r="O37" s="12">
        <f t="shared" si="7"/>
        <v>74500</v>
      </c>
      <c r="P37" s="13"/>
    </row>
    <row r="38" s="3" customFormat="1" customHeight="1" spans="1:16">
      <c r="A38" s="8">
        <v>35</v>
      </c>
      <c r="B38" s="9" t="s">
        <v>70</v>
      </c>
      <c r="C38" s="9" t="s">
        <v>52</v>
      </c>
      <c r="D38" s="9" t="s">
        <v>69</v>
      </c>
      <c r="E38" s="9">
        <v>14</v>
      </c>
      <c r="F38" s="9">
        <v>14</v>
      </c>
      <c r="G38" s="9">
        <v>0</v>
      </c>
      <c r="H38" s="9">
        <v>0</v>
      </c>
      <c r="I38" s="9">
        <v>0</v>
      </c>
      <c r="J38" s="9"/>
      <c r="K38" s="12">
        <f>IF(F38&gt;100,F38*745,74500)</f>
        <v>74500</v>
      </c>
      <c r="L38" s="12"/>
      <c r="M38" s="12">
        <f t="shared" si="6"/>
        <v>0</v>
      </c>
      <c r="N38" s="12">
        <f t="shared" si="8"/>
        <v>0</v>
      </c>
      <c r="O38" s="12">
        <f t="shared" si="7"/>
        <v>74500</v>
      </c>
      <c r="P38" s="13"/>
    </row>
    <row r="39" s="3" customFormat="1" customHeight="1" spans="1:16">
      <c r="A39" s="8">
        <v>36</v>
      </c>
      <c r="B39" s="9" t="s">
        <v>71</v>
      </c>
      <c r="C39" s="9" t="s">
        <v>32</v>
      </c>
      <c r="D39" s="9" t="s">
        <v>69</v>
      </c>
      <c r="E39" s="9">
        <v>1476</v>
      </c>
      <c r="F39" s="9">
        <v>1476</v>
      </c>
      <c r="G39" s="9">
        <v>0</v>
      </c>
      <c r="H39" s="9">
        <v>0</v>
      </c>
      <c r="I39" s="9">
        <v>3</v>
      </c>
      <c r="J39" s="9"/>
      <c r="K39" s="12">
        <f>IF(F39&gt;100,(F39-I39)*745,74500)</f>
        <v>1097385</v>
      </c>
      <c r="L39" s="12"/>
      <c r="M39" s="12">
        <f t="shared" si="6"/>
        <v>0</v>
      </c>
      <c r="N39" s="12">
        <f t="shared" si="8"/>
        <v>18000</v>
      </c>
      <c r="O39" s="12">
        <f t="shared" si="7"/>
        <v>1115385</v>
      </c>
      <c r="P39" s="13"/>
    </row>
    <row r="40" s="3" customFormat="1" customHeight="1" spans="1:16">
      <c r="A40" s="8">
        <v>37</v>
      </c>
      <c r="B40" s="9" t="s">
        <v>72</v>
      </c>
      <c r="C40" s="9" t="s">
        <v>19</v>
      </c>
      <c r="D40" s="9" t="s">
        <v>69</v>
      </c>
      <c r="E40" s="9">
        <v>631</v>
      </c>
      <c r="F40" s="9">
        <v>0</v>
      </c>
      <c r="G40" s="9">
        <v>631</v>
      </c>
      <c r="H40" s="9">
        <v>68</v>
      </c>
      <c r="I40" s="9">
        <v>4</v>
      </c>
      <c r="J40" s="9"/>
      <c r="K40" s="12"/>
      <c r="L40" s="12">
        <f>IF(G40&lt;100,96500,(G40-I40)*965)</f>
        <v>605055</v>
      </c>
      <c r="M40" s="12">
        <f t="shared" si="6"/>
        <v>20400</v>
      </c>
      <c r="N40" s="12">
        <f t="shared" si="8"/>
        <v>24000</v>
      </c>
      <c r="O40" s="12">
        <f t="shared" si="7"/>
        <v>649455</v>
      </c>
      <c r="P40" s="13"/>
    </row>
    <row r="41" s="3" customFormat="1" customHeight="1" spans="1:16">
      <c r="A41" s="8">
        <v>38</v>
      </c>
      <c r="B41" s="9" t="s">
        <v>73</v>
      </c>
      <c r="C41" s="9" t="s">
        <v>52</v>
      </c>
      <c r="D41" s="9" t="s">
        <v>74</v>
      </c>
      <c r="E41" s="9">
        <v>19</v>
      </c>
      <c r="F41" s="9">
        <v>19</v>
      </c>
      <c r="G41" s="9">
        <v>0</v>
      </c>
      <c r="H41" s="9">
        <v>0</v>
      </c>
      <c r="I41" s="9">
        <v>2</v>
      </c>
      <c r="J41" s="9"/>
      <c r="K41" s="12">
        <f t="shared" ref="K41:K46" si="9">IF(F41&gt;100,(F41-I41)*745,74500)</f>
        <v>74500</v>
      </c>
      <c r="L41" s="12"/>
      <c r="M41" s="12">
        <f t="shared" si="6"/>
        <v>0</v>
      </c>
      <c r="N41" s="12">
        <f t="shared" si="8"/>
        <v>12000</v>
      </c>
      <c r="O41" s="12">
        <f t="shared" si="7"/>
        <v>86500</v>
      </c>
      <c r="P41" s="13"/>
    </row>
    <row r="42" s="3" customFormat="1" customHeight="1" spans="1:16">
      <c r="A42" s="8">
        <v>39</v>
      </c>
      <c r="B42" s="9" t="s">
        <v>75</v>
      </c>
      <c r="C42" s="9" t="s">
        <v>24</v>
      </c>
      <c r="D42" s="9" t="s">
        <v>74</v>
      </c>
      <c r="E42" s="9">
        <v>716</v>
      </c>
      <c r="F42" s="9">
        <v>448</v>
      </c>
      <c r="G42" s="9">
        <v>268</v>
      </c>
      <c r="H42" s="9">
        <v>11</v>
      </c>
      <c r="I42" s="9">
        <v>2</v>
      </c>
      <c r="J42" s="9"/>
      <c r="K42" s="12">
        <f t="shared" si="9"/>
        <v>332270</v>
      </c>
      <c r="L42" s="12">
        <f>IF(G42&lt;100,96500,G42*965)</f>
        <v>258620</v>
      </c>
      <c r="M42" s="12">
        <f t="shared" si="6"/>
        <v>3300</v>
      </c>
      <c r="N42" s="12">
        <f t="shared" si="8"/>
        <v>12000</v>
      </c>
      <c r="O42" s="12">
        <f t="shared" si="7"/>
        <v>606190</v>
      </c>
      <c r="P42" s="13"/>
    </row>
    <row r="43" s="3" customFormat="1" customHeight="1" spans="1:16">
      <c r="A43" s="8">
        <v>40</v>
      </c>
      <c r="B43" s="9" t="s">
        <v>76</v>
      </c>
      <c r="C43" s="9" t="s">
        <v>24</v>
      </c>
      <c r="D43" s="9" t="s">
        <v>77</v>
      </c>
      <c r="E43" s="9">
        <v>69</v>
      </c>
      <c r="F43" s="9">
        <v>27</v>
      </c>
      <c r="G43" s="9">
        <v>42</v>
      </c>
      <c r="H43" s="9">
        <v>19</v>
      </c>
      <c r="I43" s="9">
        <v>3</v>
      </c>
      <c r="J43" s="9"/>
      <c r="K43" s="12">
        <f t="shared" si="9"/>
        <v>74500</v>
      </c>
      <c r="L43" s="12">
        <f>IF(G43&lt;100,96500,G43*965)</f>
        <v>96500</v>
      </c>
      <c r="M43" s="12">
        <f t="shared" si="6"/>
        <v>5700</v>
      </c>
      <c r="N43" s="12">
        <f t="shared" si="8"/>
        <v>18000</v>
      </c>
      <c r="O43" s="12">
        <f t="shared" si="7"/>
        <v>194700</v>
      </c>
      <c r="P43" s="13"/>
    </row>
    <row r="44" s="3" customFormat="1" customHeight="1" spans="1:16">
      <c r="A44" s="8">
        <v>41</v>
      </c>
      <c r="B44" s="9" t="s">
        <v>78</v>
      </c>
      <c r="C44" s="9" t="s">
        <v>24</v>
      </c>
      <c r="D44" s="9" t="s">
        <v>79</v>
      </c>
      <c r="E44" s="9">
        <v>413</v>
      </c>
      <c r="F44" s="9">
        <v>270</v>
      </c>
      <c r="G44" s="9">
        <v>143</v>
      </c>
      <c r="H44" s="9">
        <v>12</v>
      </c>
      <c r="I44" s="9">
        <v>5</v>
      </c>
      <c r="J44" s="9"/>
      <c r="K44" s="12">
        <f t="shared" si="9"/>
        <v>197425</v>
      </c>
      <c r="L44" s="12">
        <f>IF(G44&lt;100,96500,G44*965)</f>
        <v>137995</v>
      </c>
      <c r="M44" s="12">
        <f t="shared" si="6"/>
        <v>3600</v>
      </c>
      <c r="N44" s="12">
        <f t="shared" si="8"/>
        <v>30000</v>
      </c>
      <c r="O44" s="12">
        <f t="shared" si="7"/>
        <v>369020</v>
      </c>
      <c r="P44" s="13"/>
    </row>
    <row r="45" s="3" customFormat="1" customHeight="1" spans="1:16">
      <c r="A45" s="8">
        <v>42</v>
      </c>
      <c r="B45" s="9" t="s">
        <v>80</v>
      </c>
      <c r="C45" s="9" t="s">
        <v>32</v>
      </c>
      <c r="D45" s="9" t="s">
        <v>81</v>
      </c>
      <c r="E45" s="9">
        <v>695</v>
      </c>
      <c r="F45" s="9">
        <v>695</v>
      </c>
      <c r="G45" s="9">
        <v>0</v>
      </c>
      <c r="H45" s="9">
        <v>0</v>
      </c>
      <c r="I45" s="9">
        <v>5</v>
      </c>
      <c r="J45" s="9">
        <v>1</v>
      </c>
      <c r="K45" s="12">
        <f>IF(F45&gt;100,(F45-I45-J45)*745,74500)</f>
        <v>513305</v>
      </c>
      <c r="L45" s="12"/>
      <c r="M45" s="12">
        <f t="shared" si="6"/>
        <v>0</v>
      </c>
      <c r="N45" s="12">
        <f t="shared" si="8"/>
        <v>36000</v>
      </c>
      <c r="O45" s="12">
        <f t="shared" si="7"/>
        <v>549305</v>
      </c>
      <c r="P45" s="13"/>
    </row>
    <row r="46" s="3" customFormat="1" customHeight="1" spans="1:16">
      <c r="A46" s="8">
        <v>43</v>
      </c>
      <c r="B46" s="9" t="s">
        <v>82</v>
      </c>
      <c r="C46" s="9" t="s">
        <v>24</v>
      </c>
      <c r="D46" s="9" t="s">
        <v>83</v>
      </c>
      <c r="E46" s="9">
        <v>199</v>
      </c>
      <c r="F46" s="9">
        <v>118</v>
      </c>
      <c r="G46" s="9">
        <v>81</v>
      </c>
      <c r="H46" s="9">
        <v>36</v>
      </c>
      <c r="I46" s="9">
        <v>2</v>
      </c>
      <c r="J46" s="9"/>
      <c r="K46" s="12">
        <f t="shared" si="9"/>
        <v>86420</v>
      </c>
      <c r="L46" s="12">
        <f>IF(G46&lt;100,96500,G46*965)</f>
        <v>96500</v>
      </c>
      <c r="M46" s="12">
        <f t="shared" si="6"/>
        <v>10800</v>
      </c>
      <c r="N46" s="12">
        <f t="shared" si="8"/>
        <v>12000</v>
      </c>
      <c r="O46" s="12">
        <f t="shared" si="7"/>
        <v>205720</v>
      </c>
      <c r="P46" s="13"/>
    </row>
    <row r="47" s="3" customFormat="1" customHeight="1" spans="1:16">
      <c r="A47" s="8">
        <v>44</v>
      </c>
      <c r="B47" s="9" t="s">
        <v>84</v>
      </c>
      <c r="C47" s="9" t="s">
        <v>24</v>
      </c>
      <c r="D47" s="9" t="s">
        <v>85</v>
      </c>
      <c r="E47" s="9">
        <v>160</v>
      </c>
      <c r="F47" s="9">
        <v>94</v>
      </c>
      <c r="G47" s="9">
        <v>66</v>
      </c>
      <c r="H47" s="9">
        <v>28</v>
      </c>
      <c r="I47" s="9">
        <v>0</v>
      </c>
      <c r="J47" s="9"/>
      <c r="K47" s="12">
        <f>IF(F47&gt;100,F47*745,74500)</f>
        <v>74500</v>
      </c>
      <c r="L47" s="12">
        <f>IF(G47&lt;100,96500,G47*965)</f>
        <v>96500</v>
      </c>
      <c r="M47" s="12">
        <f t="shared" si="6"/>
        <v>8400</v>
      </c>
      <c r="N47" s="12">
        <f t="shared" si="8"/>
        <v>0</v>
      </c>
      <c r="O47" s="12">
        <f t="shared" si="7"/>
        <v>179400</v>
      </c>
      <c r="P47" s="13"/>
    </row>
    <row r="48" s="3" customFormat="1" customHeight="1" spans="1:16">
      <c r="A48" s="8">
        <v>45</v>
      </c>
      <c r="B48" s="9" t="s">
        <v>86</v>
      </c>
      <c r="C48" s="9" t="s">
        <v>19</v>
      </c>
      <c r="D48" s="9" t="s">
        <v>81</v>
      </c>
      <c r="E48" s="9">
        <v>228</v>
      </c>
      <c r="F48" s="9">
        <v>0</v>
      </c>
      <c r="G48" s="9">
        <v>228</v>
      </c>
      <c r="H48" s="9">
        <v>26</v>
      </c>
      <c r="I48" s="9">
        <v>2</v>
      </c>
      <c r="J48" s="9"/>
      <c r="K48" s="12"/>
      <c r="L48" s="12">
        <f>IF(G48&lt;100,96500,(G48-I48)*965)</f>
        <v>218090</v>
      </c>
      <c r="M48" s="12">
        <f t="shared" si="6"/>
        <v>7800</v>
      </c>
      <c r="N48" s="12">
        <f t="shared" si="8"/>
        <v>12000</v>
      </c>
      <c r="O48" s="12">
        <f t="shared" si="7"/>
        <v>237890</v>
      </c>
      <c r="P48" s="13"/>
    </row>
    <row r="49" s="3" customFormat="1" customHeight="1" spans="1:16">
      <c r="A49" s="8">
        <v>46</v>
      </c>
      <c r="B49" s="9" t="s">
        <v>87</v>
      </c>
      <c r="C49" s="9" t="s">
        <v>32</v>
      </c>
      <c r="D49" s="9" t="s">
        <v>28</v>
      </c>
      <c r="E49" s="9">
        <v>204</v>
      </c>
      <c r="F49" s="9">
        <v>204</v>
      </c>
      <c r="G49" s="9">
        <v>0</v>
      </c>
      <c r="H49" s="9">
        <v>0</v>
      </c>
      <c r="I49" s="9">
        <v>2</v>
      </c>
      <c r="J49" s="9"/>
      <c r="K49" s="12">
        <f>IF(F49&gt;100,(F49-I49)*745,74500)</f>
        <v>150490</v>
      </c>
      <c r="L49" s="12"/>
      <c r="M49" s="12">
        <f t="shared" si="6"/>
        <v>0</v>
      </c>
      <c r="N49" s="12">
        <f t="shared" si="8"/>
        <v>12000</v>
      </c>
      <c r="O49" s="12">
        <f t="shared" si="7"/>
        <v>162490</v>
      </c>
      <c r="P49" s="13"/>
    </row>
    <row r="50" s="3" customFormat="1" customHeight="1" spans="1:16">
      <c r="A50" s="8">
        <v>47</v>
      </c>
      <c r="B50" s="9" t="s">
        <v>88</v>
      </c>
      <c r="C50" s="9" t="s">
        <v>32</v>
      </c>
      <c r="D50" s="9" t="s">
        <v>28</v>
      </c>
      <c r="E50" s="9">
        <v>1231</v>
      </c>
      <c r="F50" s="9">
        <v>1231</v>
      </c>
      <c r="G50" s="9">
        <v>0</v>
      </c>
      <c r="H50" s="9">
        <v>0</v>
      </c>
      <c r="I50" s="9">
        <v>9</v>
      </c>
      <c r="J50" s="9">
        <v>5</v>
      </c>
      <c r="K50" s="12">
        <f>IF(F50&gt;100,(F50-I50-J50)*745,74500)</f>
        <v>906665</v>
      </c>
      <c r="L50" s="12"/>
      <c r="M50" s="12">
        <f t="shared" si="6"/>
        <v>0</v>
      </c>
      <c r="N50" s="12">
        <f t="shared" si="8"/>
        <v>84000</v>
      </c>
      <c r="O50" s="12">
        <f t="shared" si="7"/>
        <v>990665</v>
      </c>
      <c r="P50" s="13"/>
    </row>
    <row r="51" s="3" customFormat="1" customHeight="1" spans="1:16">
      <c r="A51" s="8">
        <v>48</v>
      </c>
      <c r="B51" s="9" t="s">
        <v>89</v>
      </c>
      <c r="C51" s="9" t="s">
        <v>52</v>
      </c>
      <c r="D51" s="9" t="s">
        <v>28</v>
      </c>
      <c r="E51" s="9">
        <v>5</v>
      </c>
      <c r="F51" s="9">
        <v>5</v>
      </c>
      <c r="G51" s="9">
        <v>0</v>
      </c>
      <c r="H51" s="9">
        <v>0</v>
      </c>
      <c r="I51" s="9">
        <v>3</v>
      </c>
      <c r="J51" s="9"/>
      <c r="K51" s="12">
        <f>IF(F51&gt;100,(F51-I51)*745,74500)</f>
        <v>74500</v>
      </c>
      <c r="L51" s="12"/>
      <c r="M51" s="12">
        <f t="shared" si="6"/>
        <v>0</v>
      </c>
      <c r="N51" s="12">
        <f t="shared" si="8"/>
        <v>18000</v>
      </c>
      <c r="O51" s="12">
        <f t="shared" si="7"/>
        <v>92500</v>
      </c>
      <c r="P51" s="13"/>
    </row>
    <row r="52" s="3" customFormat="1" customHeight="1" spans="1:16">
      <c r="A52" s="8">
        <v>49</v>
      </c>
      <c r="B52" s="9" t="s">
        <v>90</v>
      </c>
      <c r="C52" s="9" t="s">
        <v>24</v>
      </c>
      <c r="D52" s="9" t="s">
        <v>28</v>
      </c>
      <c r="E52" s="9">
        <v>771</v>
      </c>
      <c r="F52" s="9">
        <v>0</v>
      </c>
      <c r="G52" s="9">
        <v>771</v>
      </c>
      <c r="H52" s="9">
        <v>0</v>
      </c>
      <c r="I52" s="9">
        <v>6</v>
      </c>
      <c r="J52" s="9"/>
      <c r="K52" s="12"/>
      <c r="L52" s="12">
        <f>IF(G52&lt;100,96500,(G52-I52)*965)</f>
        <v>738225</v>
      </c>
      <c r="M52" s="12">
        <f t="shared" si="6"/>
        <v>0</v>
      </c>
      <c r="N52" s="12">
        <f t="shared" si="8"/>
        <v>36000</v>
      </c>
      <c r="O52" s="12">
        <f t="shared" si="7"/>
        <v>774225</v>
      </c>
      <c r="P52" s="13"/>
    </row>
    <row r="53" s="3" customFormat="1" customHeight="1" spans="1:16">
      <c r="A53" s="8">
        <v>50</v>
      </c>
      <c r="B53" s="9" t="s">
        <v>91</v>
      </c>
      <c r="C53" s="9" t="s">
        <v>24</v>
      </c>
      <c r="D53" s="9" t="s">
        <v>92</v>
      </c>
      <c r="E53" s="9">
        <v>1383</v>
      </c>
      <c r="F53" s="9">
        <v>765</v>
      </c>
      <c r="G53" s="9">
        <v>618</v>
      </c>
      <c r="H53" s="9">
        <v>0</v>
      </c>
      <c r="I53" s="9">
        <v>1</v>
      </c>
      <c r="J53" s="9"/>
      <c r="K53" s="12">
        <f>IF(F53&gt;100,(F53-I53)*745,74500)</f>
        <v>569180</v>
      </c>
      <c r="L53" s="12">
        <f>IF(G53&lt;100,96500,G53*965)</f>
        <v>596370</v>
      </c>
      <c r="M53" s="12">
        <f t="shared" si="6"/>
        <v>0</v>
      </c>
      <c r="N53" s="12">
        <f t="shared" si="8"/>
        <v>6000</v>
      </c>
      <c r="O53" s="12">
        <f t="shared" si="7"/>
        <v>1171550</v>
      </c>
      <c r="P53" s="13"/>
    </row>
    <row r="54" s="3" customFormat="1" customHeight="1" spans="1:16">
      <c r="A54" s="8">
        <v>51</v>
      </c>
      <c r="B54" s="9" t="s">
        <v>93</v>
      </c>
      <c r="C54" s="9" t="s">
        <v>24</v>
      </c>
      <c r="D54" s="9" t="s">
        <v>94</v>
      </c>
      <c r="E54" s="9">
        <v>239</v>
      </c>
      <c r="F54" s="9">
        <v>107</v>
      </c>
      <c r="G54" s="9">
        <v>132</v>
      </c>
      <c r="H54" s="9">
        <v>33</v>
      </c>
      <c r="I54" s="9">
        <v>3</v>
      </c>
      <c r="J54" s="9"/>
      <c r="K54" s="12">
        <f>IF(F54&gt;100,(F54-I54)*745,74500)</f>
        <v>77480</v>
      </c>
      <c r="L54" s="12">
        <f>IF(G54&lt;100,96500,G54*965)</f>
        <v>127380</v>
      </c>
      <c r="M54" s="12">
        <f t="shared" si="6"/>
        <v>9900</v>
      </c>
      <c r="N54" s="12">
        <f t="shared" si="8"/>
        <v>18000</v>
      </c>
      <c r="O54" s="12">
        <f t="shared" si="7"/>
        <v>232760</v>
      </c>
      <c r="P54" s="13"/>
    </row>
    <row r="55" s="3" customFormat="1" customHeight="1" spans="1:16">
      <c r="A55" s="8">
        <v>52</v>
      </c>
      <c r="B55" s="9" t="s">
        <v>95</v>
      </c>
      <c r="C55" s="9" t="s">
        <v>52</v>
      </c>
      <c r="D55" s="9" t="s">
        <v>94</v>
      </c>
      <c r="E55" s="9">
        <v>5</v>
      </c>
      <c r="F55" s="9">
        <v>5</v>
      </c>
      <c r="G55" s="9">
        <v>0</v>
      </c>
      <c r="H55" s="9">
        <v>0</v>
      </c>
      <c r="I55" s="9">
        <v>0</v>
      </c>
      <c r="J55" s="9"/>
      <c r="K55" s="12">
        <f>IF(F55&gt;100,F55*745,74500)</f>
        <v>74500</v>
      </c>
      <c r="L55" s="12"/>
      <c r="M55" s="12">
        <f t="shared" si="6"/>
        <v>0</v>
      </c>
      <c r="N55" s="12">
        <f t="shared" si="8"/>
        <v>0</v>
      </c>
      <c r="O55" s="12">
        <f t="shared" si="7"/>
        <v>74500</v>
      </c>
      <c r="P55" s="13"/>
    </row>
    <row r="56" s="3" customFormat="1" customHeight="1" spans="1:16">
      <c r="A56" s="8">
        <v>53</v>
      </c>
      <c r="B56" s="9" t="s">
        <v>96</v>
      </c>
      <c r="C56" s="9" t="s">
        <v>32</v>
      </c>
      <c r="D56" s="9" t="s">
        <v>97</v>
      </c>
      <c r="E56" s="9">
        <v>45</v>
      </c>
      <c r="F56" s="9">
        <v>45</v>
      </c>
      <c r="G56" s="9">
        <v>0</v>
      </c>
      <c r="H56" s="9">
        <v>0</v>
      </c>
      <c r="I56" s="9">
        <v>2</v>
      </c>
      <c r="J56" s="9"/>
      <c r="K56" s="12">
        <f>IF(F56&gt;100,(F56-I56)*745,74500)</f>
        <v>74500</v>
      </c>
      <c r="L56" s="12"/>
      <c r="M56" s="12">
        <f t="shared" si="6"/>
        <v>0</v>
      </c>
      <c r="N56" s="12">
        <f t="shared" si="8"/>
        <v>12000</v>
      </c>
      <c r="O56" s="12">
        <f t="shared" si="7"/>
        <v>86500</v>
      </c>
      <c r="P56" s="13"/>
    </row>
    <row r="57" s="3" customFormat="1" customHeight="1" spans="1:16">
      <c r="A57" s="8">
        <v>54</v>
      </c>
      <c r="B57" s="9" t="s">
        <v>98</v>
      </c>
      <c r="C57" s="9" t="s">
        <v>24</v>
      </c>
      <c r="D57" s="9" t="s">
        <v>99</v>
      </c>
      <c r="E57" s="9">
        <v>32</v>
      </c>
      <c r="F57" s="9">
        <v>15</v>
      </c>
      <c r="G57" s="9">
        <v>17</v>
      </c>
      <c r="H57" s="9">
        <v>11</v>
      </c>
      <c r="I57" s="9">
        <v>0</v>
      </c>
      <c r="J57" s="9"/>
      <c r="K57" s="12">
        <f>IF(F57&gt;100,F57*745,74500)</f>
        <v>74500</v>
      </c>
      <c r="L57" s="12">
        <f>IF(G57&lt;100,96500,G57*965)</f>
        <v>96500</v>
      </c>
      <c r="M57" s="12">
        <f t="shared" si="6"/>
        <v>3300</v>
      </c>
      <c r="N57" s="12">
        <f t="shared" si="8"/>
        <v>0</v>
      </c>
      <c r="O57" s="12">
        <f t="shared" si="7"/>
        <v>174300</v>
      </c>
      <c r="P57" s="13"/>
    </row>
    <row r="58" s="3" customFormat="1" customHeight="1" spans="1:16">
      <c r="A58" s="8">
        <v>55</v>
      </c>
      <c r="B58" s="9" t="s">
        <v>100</v>
      </c>
      <c r="C58" s="9" t="s">
        <v>32</v>
      </c>
      <c r="D58" s="9" t="s">
        <v>97</v>
      </c>
      <c r="E58" s="9">
        <v>497</v>
      </c>
      <c r="F58" s="9">
        <v>497</v>
      </c>
      <c r="G58" s="9">
        <v>0</v>
      </c>
      <c r="H58" s="9">
        <v>0</v>
      </c>
      <c r="I58" s="9">
        <v>4</v>
      </c>
      <c r="J58" s="9"/>
      <c r="K58" s="12">
        <f>IF(F58&gt;100,(F58-I58)*745,74500)</f>
        <v>367285</v>
      </c>
      <c r="L58" s="12"/>
      <c r="M58" s="12">
        <f t="shared" si="6"/>
        <v>0</v>
      </c>
      <c r="N58" s="12">
        <f t="shared" si="8"/>
        <v>24000</v>
      </c>
      <c r="O58" s="12">
        <f t="shared" si="7"/>
        <v>391285</v>
      </c>
      <c r="P58" s="13"/>
    </row>
    <row r="59" s="3" customFormat="1" customHeight="1" spans="1:16">
      <c r="A59" s="8">
        <v>56</v>
      </c>
      <c r="B59" s="9" t="s">
        <v>101</v>
      </c>
      <c r="C59" s="9" t="s">
        <v>19</v>
      </c>
      <c r="D59" s="9" t="s">
        <v>97</v>
      </c>
      <c r="E59" s="9">
        <v>228</v>
      </c>
      <c r="F59" s="9">
        <v>0</v>
      </c>
      <c r="G59" s="9">
        <v>228</v>
      </c>
      <c r="H59" s="9">
        <v>187</v>
      </c>
      <c r="I59" s="9">
        <v>0</v>
      </c>
      <c r="J59" s="9"/>
      <c r="K59" s="12"/>
      <c r="L59" s="12">
        <f>IF(G59&lt;100,96500,(G59-I59)*965)</f>
        <v>220020</v>
      </c>
      <c r="M59" s="12">
        <f t="shared" si="6"/>
        <v>56100</v>
      </c>
      <c r="N59" s="12">
        <f t="shared" si="8"/>
        <v>0</v>
      </c>
      <c r="O59" s="12">
        <f t="shared" si="7"/>
        <v>276120</v>
      </c>
      <c r="P59" s="13"/>
    </row>
    <row r="60" s="3" customFormat="1" customHeight="1" spans="1:16">
      <c r="A60" s="8">
        <v>57</v>
      </c>
      <c r="B60" s="9" t="s">
        <v>102</v>
      </c>
      <c r="C60" s="9" t="s">
        <v>32</v>
      </c>
      <c r="D60" s="9" t="s">
        <v>102</v>
      </c>
      <c r="E60" s="10">
        <v>5327</v>
      </c>
      <c r="F60" s="10">
        <v>5327</v>
      </c>
      <c r="G60" s="9"/>
      <c r="H60" s="9">
        <v>0</v>
      </c>
      <c r="I60" s="9">
        <v>0</v>
      </c>
      <c r="J60" s="9"/>
      <c r="K60" s="12">
        <f>IF(F60&gt;100,F60*745,74500)</f>
        <v>3968615</v>
      </c>
      <c r="L60" s="12"/>
      <c r="M60" s="12">
        <f t="shared" si="6"/>
        <v>0</v>
      </c>
      <c r="N60" s="12">
        <f t="shared" ref="N60:N91" si="10">I60*6000+J60*6000</f>
        <v>0</v>
      </c>
      <c r="O60" s="12">
        <f t="shared" si="7"/>
        <v>3968615</v>
      </c>
      <c r="P60" s="13"/>
    </row>
    <row r="61" s="3" customFormat="1" customHeight="1" spans="1:16">
      <c r="A61" s="8">
        <v>58</v>
      </c>
      <c r="B61" s="9" t="s">
        <v>103</v>
      </c>
      <c r="C61" s="9" t="s">
        <v>32</v>
      </c>
      <c r="D61" s="9" t="s">
        <v>102</v>
      </c>
      <c r="E61" s="10">
        <v>2929</v>
      </c>
      <c r="F61" s="10">
        <v>2929</v>
      </c>
      <c r="G61" s="9"/>
      <c r="H61" s="9">
        <v>0</v>
      </c>
      <c r="I61" s="9">
        <v>0</v>
      </c>
      <c r="J61" s="9"/>
      <c r="K61" s="12">
        <f>IF(F61&gt;100,F61*745,74500)</f>
        <v>2182105</v>
      </c>
      <c r="L61" s="12"/>
      <c r="M61" s="12">
        <f t="shared" si="6"/>
        <v>0</v>
      </c>
      <c r="N61" s="12">
        <f t="shared" si="10"/>
        <v>0</v>
      </c>
      <c r="O61" s="12">
        <f t="shared" si="7"/>
        <v>2182105</v>
      </c>
      <c r="P61" s="13"/>
    </row>
    <row r="62" s="3" customFormat="1" customHeight="1" spans="1:16">
      <c r="A62" s="8">
        <v>59</v>
      </c>
      <c r="B62" s="9" t="s">
        <v>104</v>
      </c>
      <c r="C62" s="9" t="s">
        <v>32</v>
      </c>
      <c r="D62" s="9" t="s">
        <v>102</v>
      </c>
      <c r="E62" s="9">
        <v>285</v>
      </c>
      <c r="F62" s="9">
        <v>285</v>
      </c>
      <c r="G62" s="9">
        <v>0</v>
      </c>
      <c r="H62" s="9">
        <v>0</v>
      </c>
      <c r="I62" s="9">
        <v>1</v>
      </c>
      <c r="J62" s="9">
        <v>1</v>
      </c>
      <c r="K62" s="12">
        <f>IF(F62&gt;100,(F62-I62-J62)*745,74500)</f>
        <v>210835</v>
      </c>
      <c r="L62" s="12"/>
      <c r="M62" s="12">
        <f t="shared" si="6"/>
        <v>0</v>
      </c>
      <c r="N62" s="12">
        <f t="shared" si="10"/>
        <v>12000</v>
      </c>
      <c r="O62" s="12">
        <f t="shared" si="7"/>
        <v>222835</v>
      </c>
      <c r="P62" s="13"/>
    </row>
    <row r="63" s="3" customFormat="1" customHeight="1" spans="1:16">
      <c r="A63" s="8">
        <v>60</v>
      </c>
      <c r="B63" s="9" t="s">
        <v>105</v>
      </c>
      <c r="C63" s="9" t="s">
        <v>19</v>
      </c>
      <c r="D63" s="9" t="s">
        <v>106</v>
      </c>
      <c r="E63" s="9">
        <v>250</v>
      </c>
      <c r="F63" s="9">
        <v>0</v>
      </c>
      <c r="G63" s="9">
        <v>250</v>
      </c>
      <c r="H63" s="9">
        <v>95</v>
      </c>
      <c r="I63" s="9">
        <v>0</v>
      </c>
      <c r="J63" s="9"/>
      <c r="K63" s="12"/>
      <c r="L63" s="12">
        <f>IF(G63&lt;100,96500,(G63-I63)*965)</f>
        <v>241250</v>
      </c>
      <c r="M63" s="12">
        <f t="shared" si="6"/>
        <v>28500</v>
      </c>
      <c r="N63" s="12">
        <f t="shared" si="10"/>
        <v>0</v>
      </c>
      <c r="O63" s="12">
        <f t="shared" si="7"/>
        <v>269750</v>
      </c>
      <c r="P63" s="13"/>
    </row>
    <row r="64" s="3" customFormat="1" customHeight="1" spans="1:16">
      <c r="A64" s="8">
        <v>61</v>
      </c>
      <c r="B64" s="9" t="s">
        <v>107</v>
      </c>
      <c r="C64" s="9" t="s">
        <v>32</v>
      </c>
      <c r="D64" s="9" t="s">
        <v>108</v>
      </c>
      <c r="E64" s="9">
        <v>389</v>
      </c>
      <c r="F64" s="9">
        <v>389</v>
      </c>
      <c r="G64" s="9">
        <v>0</v>
      </c>
      <c r="H64" s="9">
        <v>0</v>
      </c>
      <c r="I64" s="9">
        <v>3</v>
      </c>
      <c r="J64" s="9"/>
      <c r="K64" s="12">
        <f>IF(F64&gt;100,(F64-I64)*745,74500)</f>
        <v>287570</v>
      </c>
      <c r="L64" s="12"/>
      <c r="M64" s="12">
        <f t="shared" si="6"/>
        <v>0</v>
      </c>
      <c r="N64" s="12">
        <f t="shared" si="10"/>
        <v>18000</v>
      </c>
      <c r="O64" s="12">
        <f t="shared" si="7"/>
        <v>305570</v>
      </c>
      <c r="P64" s="13"/>
    </row>
    <row r="65" s="3" customFormat="1" ht="15" customHeight="1" spans="1:16">
      <c r="A65" s="8">
        <v>62</v>
      </c>
      <c r="B65" s="9" t="s">
        <v>109</v>
      </c>
      <c r="C65" s="9" t="s">
        <v>24</v>
      </c>
      <c r="D65" s="9" t="s">
        <v>108</v>
      </c>
      <c r="E65" s="9">
        <v>181</v>
      </c>
      <c r="F65" s="9">
        <v>113</v>
      </c>
      <c r="G65" s="9">
        <v>68</v>
      </c>
      <c r="H65" s="9">
        <v>20</v>
      </c>
      <c r="I65" s="9">
        <v>1</v>
      </c>
      <c r="J65" s="9"/>
      <c r="K65" s="12">
        <f>IF(F65&gt;100,(F65-I65)*745,74500)</f>
        <v>83440</v>
      </c>
      <c r="L65" s="12">
        <f>IF(G65&lt;100,96500,G65*965)</f>
        <v>96500</v>
      </c>
      <c r="M65" s="12">
        <f t="shared" si="6"/>
        <v>6000</v>
      </c>
      <c r="N65" s="12">
        <f t="shared" si="10"/>
        <v>6000</v>
      </c>
      <c r="O65" s="12">
        <f t="shared" si="7"/>
        <v>191940</v>
      </c>
      <c r="P65" s="13"/>
    </row>
    <row r="66" s="3" customFormat="1" customHeight="1" spans="1:16">
      <c r="A66" s="8">
        <v>63</v>
      </c>
      <c r="B66" s="9" t="s">
        <v>110</v>
      </c>
      <c r="C66" s="9" t="s">
        <v>24</v>
      </c>
      <c r="D66" s="9" t="s">
        <v>111</v>
      </c>
      <c r="E66" s="9">
        <v>1424</v>
      </c>
      <c r="F66" s="9">
        <v>977</v>
      </c>
      <c r="G66" s="9">
        <v>447</v>
      </c>
      <c r="H66" s="9">
        <v>20</v>
      </c>
      <c r="I66" s="9">
        <v>7</v>
      </c>
      <c r="J66" s="9">
        <v>1</v>
      </c>
      <c r="K66" s="12">
        <f>IF(F66&gt;100,(F66-I66-J66)*745,74500)</f>
        <v>721905</v>
      </c>
      <c r="L66" s="12">
        <f>IF(G66&lt;100,96500,G66*965)</f>
        <v>431355</v>
      </c>
      <c r="M66" s="12">
        <f t="shared" si="6"/>
        <v>6000</v>
      </c>
      <c r="N66" s="12">
        <f t="shared" si="10"/>
        <v>48000</v>
      </c>
      <c r="O66" s="12">
        <f t="shared" si="7"/>
        <v>1207260</v>
      </c>
      <c r="P66" s="13"/>
    </row>
    <row r="67" s="3" customFormat="1" customHeight="1" spans="1:16">
      <c r="A67" s="8">
        <v>64</v>
      </c>
      <c r="B67" s="9" t="s">
        <v>112</v>
      </c>
      <c r="C67" s="9" t="s">
        <v>32</v>
      </c>
      <c r="D67" s="9" t="s">
        <v>113</v>
      </c>
      <c r="E67" s="9">
        <v>124</v>
      </c>
      <c r="F67" s="9">
        <v>124</v>
      </c>
      <c r="G67" s="9">
        <v>0</v>
      </c>
      <c r="H67" s="9">
        <v>0</v>
      </c>
      <c r="I67" s="9">
        <v>1</v>
      </c>
      <c r="J67" s="9"/>
      <c r="K67" s="12">
        <f>IF(F67&gt;100,(F67-I67)*745,74500)</f>
        <v>91635</v>
      </c>
      <c r="L67" s="12"/>
      <c r="M67" s="12">
        <f t="shared" si="6"/>
        <v>0</v>
      </c>
      <c r="N67" s="12">
        <f t="shared" si="10"/>
        <v>6000</v>
      </c>
      <c r="O67" s="12">
        <f t="shared" si="7"/>
        <v>97635</v>
      </c>
      <c r="P67" s="13"/>
    </row>
    <row r="68" s="3" customFormat="1" customHeight="1" spans="1:16">
      <c r="A68" s="8">
        <v>65</v>
      </c>
      <c r="B68" s="9" t="s">
        <v>114</v>
      </c>
      <c r="C68" s="9" t="s">
        <v>52</v>
      </c>
      <c r="D68" s="9" t="s">
        <v>113</v>
      </c>
      <c r="E68" s="9">
        <v>4</v>
      </c>
      <c r="F68" s="9">
        <v>4</v>
      </c>
      <c r="G68" s="9">
        <v>0</v>
      </c>
      <c r="H68" s="9">
        <v>0</v>
      </c>
      <c r="I68" s="9">
        <v>0</v>
      </c>
      <c r="J68" s="9"/>
      <c r="K68" s="12">
        <f>IF(F68&gt;100,F68*745,74500)</f>
        <v>74500</v>
      </c>
      <c r="L68" s="12"/>
      <c r="M68" s="12">
        <f t="shared" si="6"/>
        <v>0</v>
      </c>
      <c r="N68" s="12">
        <f t="shared" si="10"/>
        <v>0</v>
      </c>
      <c r="O68" s="12">
        <f t="shared" si="7"/>
        <v>74500</v>
      </c>
      <c r="P68" s="13"/>
    </row>
    <row r="69" s="3" customFormat="1" customHeight="1" spans="1:16">
      <c r="A69" s="8">
        <v>66</v>
      </c>
      <c r="B69" s="9" t="s">
        <v>115</v>
      </c>
      <c r="C69" s="9" t="s">
        <v>24</v>
      </c>
      <c r="D69" s="9" t="s">
        <v>113</v>
      </c>
      <c r="E69" s="9">
        <v>652</v>
      </c>
      <c r="F69" s="9">
        <v>320</v>
      </c>
      <c r="G69" s="9">
        <v>332</v>
      </c>
      <c r="H69" s="9">
        <v>0</v>
      </c>
      <c r="I69" s="9">
        <v>3</v>
      </c>
      <c r="J69" s="9"/>
      <c r="K69" s="12">
        <f>IF(F69&gt;100,(F69-I69)*745,74500)</f>
        <v>236165</v>
      </c>
      <c r="L69" s="12">
        <f>IF(G69&lt;100,96500,G69*965)</f>
        <v>320380</v>
      </c>
      <c r="M69" s="12">
        <f t="shared" ref="M69:M80" si="11">H69*300</f>
        <v>0</v>
      </c>
      <c r="N69" s="12">
        <f t="shared" si="10"/>
        <v>18000</v>
      </c>
      <c r="O69" s="12">
        <f t="shared" ref="O69:O93" si="12">K69+L69+M69+N69</f>
        <v>574545</v>
      </c>
      <c r="P69" s="13"/>
    </row>
    <row r="70" s="3" customFormat="1" customHeight="1" spans="1:16">
      <c r="A70" s="8">
        <v>67</v>
      </c>
      <c r="B70" s="9" t="s">
        <v>116</v>
      </c>
      <c r="C70" s="9" t="s">
        <v>52</v>
      </c>
      <c r="D70" s="9" t="s">
        <v>117</v>
      </c>
      <c r="E70" s="9">
        <v>17</v>
      </c>
      <c r="F70" s="9">
        <v>17</v>
      </c>
      <c r="G70" s="9">
        <v>0</v>
      </c>
      <c r="H70" s="9">
        <v>0</v>
      </c>
      <c r="I70" s="9">
        <v>0</v>
      </c>
      <c r="J70" s="9"/>
      <c r="K70" s="12">
        <f>IF(F70&gt;100,F70*745,74500)</f>
        <v>74500</v>
      </c>
      <c r="L70" s="12"/>
      <c r="M70" s="12">
        <f t="shared" si="11"/>
        <v>0</v>
      </c>
      <c r="N70" s="12">
        <f t="shared" si="10"/>
        <v>0</v>
      </c>
      <c r="O70" s="12">
        <f t="shared" si="12"/>
        <v>74500</v>
      </c>
      <c r="P70" s="13"/>
    </row>
    <row r="71" s="3" customFormat="1" customHeight="1" spans="1:16">
      <c r="A71" s="8">
        <v>68</v>
      </c>
      <c r="B71" s="9" t="s">
        <v>118</v>
      </c>
      <c r="C71" s="9" t="s">
        <v>24</v>
      </c>
      <c r="D71" s="9" t="s">
        <v>117</v>
      </c>
      <c r="E71" s="9">
        <v>145</v>
      </c>
      <c r="F71" s="9">
        <v>81</v>
      </c>
      <c r="G71" s="9">
        <v>64</v>
      </c>
      <c r="H71" s="9">
        <v>39</v>
      </c>
      <c r="I71" s="9">
        <v>3</v>
      </c>
      <c r="J71" s="9"/>
      <c r="K71" s="12">
        <f>IF(F71&gt;100,(F71-I71)*745,74500)</f>
        <v>74500</v>
      </c>
      <c r="L71" s="12">
        <f>IF(G71&lt;100,96500,G71*965)</f>
        <v>96500</v>
      </c>
      <c r="M71" s="12">
        <f t="shared" si="11"/>
        <v>11700</v>
      </c>
      <c r="N71" s="12">
        <f t="shared" si="10"/>
        <v>18000</v>
      </c>
      <c r="O71" s="12">
        <f t="shared" si="12"/>
        <v>200700</v>
      </c>
      <c r="P71" s="13"/>
    </row>
    <row r="72" s="3" customFormat="1" customHeight="1" spans="1:16">
      <c r="A72" s="8">
        <v>69</v>
      </c>
      <c r="B72" s="9" t="s">
        <v>119</v>
      </c>
      <c r="C72" s="9" t="s">
        <v>24</v>
      </c>
      <c r="D72" s="9" t="s">
        <v>119</v>
      </c>
      <c r="E72" s="9">
        <v>404</v>
      </c>
      <c r="F72" s="9">
        <v>265</v>
      </c>
      <c r="G72" s="9">
        <v>139</v>
      </c>
      <c r="H72" s="9">
        <v>19</v>
      </c>
      <c r="I72" s="9">
        <v>0</v>
      </c>
      <c r="J72" s="9"/>
      <c r="K72" s="12">
        <f>IF(F72&gt;100,F72*745,74500)</f>
        <v>197425</v>
      </c>
      <c r="L72" s="12">
        <f>IF(G72&lt;100,96500,G72*965)</f>
        <v>134135</v>
      </c>
      <c r="M72" s="12">
        <f t="shared" si="11"/>
        <v>5700</v>
      </c>
      <c r="N72" s="12">
        <f t="shared" si="10"/>
        <v>0</v>
      </c>
      <c r="O72" s="12">
        <f t="shared" si="12"/>
        <v>337260</v>
      </c>
      <c r="P72" s="13"/>
    </row>
    <row r="73" s="3" customFormat="1" customHeight="1" spans="1:16">
      <c r="A73" s="8">
        <v>70</v>
      </c>
      <c r="B73" s="9" t="s">
        <v>120</v>
      </c>
      <c r="C73" s="9" t="s">
        <v>24</v>
      </c>
      <c r="D73" s="9" t="s">
        <v>121</v>
      </c>
      <c r="E73" s="9">
        <v>106</v>
      </c>
      <c r="F73" s="9">
        <v>70</v>
      </c>
      <c r="G73" s="9">
        <v>36</v>
      </c>
      <c r="H73" s="9">
        <v>33</v>
      </c>
      <c r="I73" s="9">
        <v>2</v>
      </c>
      <c r="J73" s="9"/>
      <c r="K73" s="12">
        <f>IF(F73&gt;100,(F73-I73)*745,74500)</f>
        <v>74500</v>
      </c>
      <c r="L73" s="12">
        <f>IF(G73&lt;100,96500,G73*965)</f>
        <v>96500</v>
      </c>
      <c r="M73" s="12">
        <f t="shared" si="11"/>
        <v>9900</v>
      </c>
      <c r="N73" s="12">
        <f t="shared" si="10"/>
        <v>12000</v>
      </c>
      <c r="O73" s="12">
        <f t="shared" si="12"/>
        <v>192900</v>
      </c>
      <c r="P73" s="13"/>
    </row>
    <row r="74" s="3" customFormat="1" customHeight="1" spans="1:16">
      <c r="A74" s="8">
        <v>71</v>
      </c>
      <c r="B74" s="9" t="s">
        <v>122</v>
      </c>
      <c r="C74" s="9" t="s">
        <v>52</v>
      </c>
      <c r="D74" s="9" t="s">
        <v>123</v>
      </c>
      <c r="E74" s="9">
        <v>38</v>
      </c>
      <c r="F74" s="9">
        <v>38</v>
      </c>
      <c r="G74" s="9">
        <v>0</v>
      </c>
      <c r="H74" s="9">
        <v>0</v>
      </c>
      <c r="I74" s="9">
        <v>0</v>
      </c>
      <c r="J74" s="9"/>
      <c r="K74" s="12">
        <f>IF(F74&gt;100,F74*745,74500)</f>
        <v>74500</v>
      </c>
      <c r="L74" s="12"/>
      <c r="M74" s="12">
        <f t="shared" si="11"/>
        <v>0</v>
      </c>
      <c r="N74" s="12">
        <f t="shared" si="10"/>
        <v>0</v>
      </c>
      <c r="O74" s="12">
        <f t="shared" si="12"/>
        <v>74500</v>
      </c>
      <c r="P74" s="13"/>
    </row>
    <row r="75" s="3" customFormat="1" customHeight="1" spans="1:16">
      <c r="A75" s="8">
        <v>72</v>
      </c>
      <c r="B75" s="9" t="s">
        <v>124</v>
      </c>
      <c r="C75" s="9" t="s">
        <v>32</v>
      </c>
      <c r="D75" s="9" t="s">
        <v>123</v>
      </c>
      <c r="E75" s="9">
        <v>350</v>
      </c>
      <c r="F75" s="9">
        <v>350</v>
      </c>
      <c r="G75" s="9">
        <v>0</v>
      </c>
      <c r="H75" s="9">
        <v>0</v>
      </c>
      <c r="I75" s="9">
        <v>4</v>
      </c>
      <c r="J75" s="9">
        <v>1</v>
      </c>
      <c r="K75" s="12">
        <f>IF(F75&gt;100,(F75-I75-J75)*745,74500)</f>
        <v>257025</v>
      </c>
      <c r="L75" s="12"/>
      <c r="M75" s="12">
        <f t="shared" si="11"/>
        <v>0</v>
      </c>
      <c r="N75" s="12">
        <f t="shared" si="10"/>
        <v>30000</v>
      </c>
      <c r="O75" s="12">
        <f t="shared" si="12"/>
        <v>287025</v>
      </c>
      <c r="P75" s="13"/>
    </row>
    <row r="76" s="3" customFormat="1" customHeight="1" spans="1:16">
      <c r="A76" s="8">
        <v>73</v>
      </c>
      <c r="B76" s="9" t="s">
        <v>125</v>
      </c>
      <c r="C76" s="9" t="s">
        <v>19</v>
      </c>
      <c r="D76" s="9" t="s">
        <v>123</v>
      </c>
      <c r="E76" s="9">
        <v>233</v>
      </c>
      <c r="F76" s="9">
        <v>0</v>
      </c>
      <c r="G76" s="9">
        <v>233</v>
      </c>
      <c r="H76" s="9">
        <v>66</v>
      </c>
      <c r="I76" s="9">
        <v>4</v>
      </c>
      <c r="J76" s="9"/>
      <c r="K76" s="12"/>
      <c r="L76" s="12">
        <f>IF(G76&lt;100,96500,(G76-I76)*965)</f>
        <v>220985</v>
      </c>
      <c r="M76" s="12">
        <f t="shared" si="11"/>
        <v>19800</v>
      </c>
      <c r="N76" s="12">
        <f t="shared" si="10"/>
        <v>24000</v>
      </c>
      <c r="O76" s="12">
        <f t="shared" si="12"/>
        <v>264785</v>
      </c>
      <c r="P76" s="13"/>
    </row>
    <row r="77" s="3" customFormat="1" customHeight="1" spans="1:16">
      <c r="A77" s="8">
        <v>74</v>
      </c>
      <c r="B77" s="9" t="s">
        <v>126</v>
      </c>
      <c r="C77" s="9" t="s">
        <v>52</v>
      </c>
      <c r="D77" s="9" t="s">
        <v>127</v>
      </c>
      <c r="E77" s="9">
        <v>3</v>
      </c>
      <c r="F77" s="9">
        <v>3</v>
      </c>
      <c r="G77" s="9">
        <v>0</v>
      </c>
      <c r="H77" s="9">
        <v>0</v>
      </c>
      <c r="I77" s="9">
        <v>3</v>
      </c>
      <c r="J77" s="9"/>
      <c r="K77" s="12">
        <f>IF(F77&gt;100,(F77-I77)*745,74500)</f>
        <v>74500</v>
      </c>
      <c r="L77" s="12"/>
      <c r="M77" s="12">
        <f t="shared" si="11"/>
        <v>0</v>
      </c>
      <c r="N77" s="12">
        <f t="shared" si="10"/>
        <v>18000</v>
      </c>
      <c r="O77" s="12">
        <f t="shared" si="12"/>
        <v>92500</v>
      </c>
      <c r="P77" s="13"/>
    </row>
    <row r="78" s="3" customFormat="1" customHeight="1" spans="1:16">
      <c r="A78" s="8">
        <v>75</v>
      </c>
      <c r="B78" s="9" t="s">
        <v>128</v>
      </c>
      <c r="C78" s="9" t="s">
        <v>32</v>
      </c>
      <c r="D78" s="9" t="s">
        <v>127</v>
      </c>
      <c r="E78" s="9">
        <v>397</v>
      </c>
      <c r="F78" s="9">
        <v>397</v>
      </c>
      <c r="G78" s="9">
        <v>0</v>
      </c>
      <c r="H78" s="9">
        <v>0</v>
      </c>
      <c r="I78" s="9">
        <v>4</v>
      </c>
      <c r="J78" s="9"/>
      <c r="K78" s="12">
        <f>IF(F78&gt;100,(F78-I78)*745,74500)</f>
        <v>292785</v>
      </c>
      <c r="L78" s="12"/>
      <c r="M78" s="12">
        <f t="shared" si="11"/>
        <v>0</v>
      </c>
      <c r="N78" s="12">
        <f t="shared" si="10"/>
        <v>24000</v>
      </c>
      <c r="O78" s="12">
        <f t="shared" si="12"/>
        <v>316785</v>
      </c>
      <c r="P78" s="13"/>
    </row>
    <row r="79" s="3" customFormat="1" customHeight="1" spans="1:16">
      <c r="A79" s="8">
        <v>76</v>
      </c>
      <c r="B79" s="9" t="s">
        <v>129</v>
      </c>
      <c r="C79" s="9" t="s">
        <v>24</v>
      </c>
      <c r="D79" s="9" t="s">
        <v>127</v>
      </c>
      <c r="E79" s="9">
        <v>309</v>
      </c>
      <c r="F79" s="9">
        <v>203</v>
      </c>
      <c r="G79" s="9">
        <v>106</v>
      </c>
      <c r="H79" s="9">
        <v>30</v>
      </c>
      <c r="I79" s="9">
        <v>1</v>
      </c>
      <c r="J79" s="9"/>
      <c r="K79" s="12">
        <f>IF(F79&gt;100,(F79-I79)*745,74500)</f>
        <v>150490</v>
      </c>
      <c r="L79" s="12">
        <f>IF(G79&lt;100,96500,G79*965)</f>
        <v>102290</v>
      </c>
      <c r="M79" s="12">
        <f t="shared" si="11"/>
        <v>9000</v>
      </c>
      <c r="N79" s="12">
        <f t="shared" si="10"/>
        <v>6000</v>
      </c>
      <c r="O79" s="12">
        <f t="shared" si="12"/>
        <v>267780</v>
      </c>
      <c r="P79" s="13"/>
    </row>
    <row r="80" s="3" customFormat="1" customHeight="1" spans="1:16">
      <c r="A80" s="8">
        <v>77</v>
      </c>
      <c r="B80" s="9" t="s">
        <v>130</v>
      </c>
      <c r="C80" s="9" t="s">
        <v>131</v>
      </c>
      <c r="D80" s="9" t="s">
        <v>130</v>
      </c>
      <c r="E80" s="9">
        <v>130</v>
      </c>
      <c r="F80" s="9">
        <v>0</v>
      </c>
      <c r="G80" s="9">
        <v>130</v>
      </c>
      <c r="H80" s="10"/>
      <c r="I80" s="9">
        <v>2</v>
      </c>
      <c r="J80" s="9"/>
      <c r="K80" s="12"/>
      <c r="L80" s="12">
        <f>IF(G80&lt;100,96500,(G80-I80)*965)</f>
        <v>123520</v>
      </c>
      <c r="M80" s="12">
        <f t="shared" si="11"/>
        <v>0</v>
      </c>
      <c r="N80" s="12">
        <f t="shared" si="10"/>
        <v>12000</v>
      </c>
      <c r="O80" s="12">
        <f t="shared" si="12"/>
        <v>135520</v>
      </c>
      <c r="P80" s="13"/>
    </row>
    <row r="81" s="3" customFormat="1" customHeight="1" spans="1:16">
      <c r="A81" s="8">
        <v>78</v>
      </c>
      <c r="B81" s="14" t="s">
        <v>132</v>
      </c>
      <c r="C81" s="14" t="s">
        <v>133</v>
      </c>
      <c r="D81" s="9" t="s">
        <v>134</v>
      </c>
      <c r="E81" s="14">
        <v>133</v>
      </c>
      <c r="F81" s="9"/>
      <c r="G81" s="9"/>
      <c r="H81" s="9"/>
      <c r="I81" s="14">
        <v>133</v>
      </c>
      <c r="J81" s="9"/>
      <c r="K81" s="12"/>
      <c r="L81" s="12"/>
      <c r="M81" s="12"/>
      <c r="N81" s="12">
        <f t="shared" si="10"/>
        <v>798000</v>
      </c>
      <c r="O81" s="12">
        <f t="shared" si="12"/>
        <v>798000</v>
      </c>
      <c r="P81" s="13"/>
    </row>
    <row r="82" s="3" customFormat="1" ht="14" spans="1:16">
      <c r="A82" s="8">
        <v>79</v>
      </c>
      <c r="B82" s="9" t="s">
        <v>135</v>
      </c>
      <c r="C82" s="9" t="s">
        <v>52</v>
      </c>
      <c r="D82" s="9" t="s">
        <v>136</v>
      </c>
      <c r="E82" s="9">
        <v>21</v>
      </c>
      <c r="F82" s="9">
        <v>21</v>
      </c>
      <c r="G82" s="9">
        <v>0</v>
      </c>
      <c r="H82" s="9">
        <v>0</v>
      </c>
      <c r="I82" s="9">
        <v>2</v>
      </c>
      <c r="J82" s="9">
        <v>1</v>
      </c>
      <c r="K82" s="12">
        <f>IF(F82&gt;100,(F82-I82-J82)*745,74500)</f>
        <v>74500</v>
      </c>
      <c r="L82" s="12"/>
      <c r="M82" s="12">
        <f t="shared" ref="M82:M93" si="13">H82*300</f>
        <v>0</v>
      </c>
      <c r="N82" s="12">
        <f t="shared" si="10"/>
        <v>18000</v>
      </c>
      <c r="O82" s="12">
        <f t="shared" si="12"/>
        <v>92500</v>
      </c>
      <c r="P82" s="13"/>
    </row>
    <row r="83" s="3" customFormat="1" customHeight="1" spans="1:16">
      <c r="A83" s="8">
        <v>80</v>
      </c>
      <c r="B83" s="9" t="s">
        <v>137</v>
      </c>
      <c r="C83" s="9" t="s">
        <v>24</v>
      </c>
      <c r="D83" s="9" t="s">
        <v>136</v>
      </c>
      <c r="E83" s="9">
        <v>949</v>
      </c>
      <c r="F83" s="9">
        <v>660</v>
      </c>
      <c r="G83" s="9">
        <v>289</v>
      </c>
      <c r="H83" s="9">
        <v>20</v>
      </c>
      <c r="I83" s="9">
        <v>3</v>
      </c>
      <c r="J83" s="9">
        <v>1</v>
      </c>
      <c r="K83" s="12">
        <f>IF(F83&gt;100,(F83-I83-J83)*745,74500)</f>
        <v>488720</v>
      </c>
      <c r="L83" s="12">
        <f>IF(G83&lt;100,96500,G83*965)</f>
        <v>278885</v>
      </c>
      <c r="M83" s="12">
        <f t="shared" si="13"/>
        <v>6000</v>
      </c>
      <c r="N83" s="12">
        <f t="shared" si="10"/>
        <v>24000</v>
      </c>
      <c r="O83" s="12">
        <f t="shared" si="12"/>
        <v>797605</v>
      </c>
      <c r="P83" s="13"/>
    </row>
    <row r="84" s="3" customFormat="1" customHeight="1" spans="1:16">
      <c r="A84" s="8">
        <v>81</v>
      </c>
      <c r="B84" s="9" t="s">
        <v>138</v>
      </c>
      <c r="C84" s="9" t="s">
        <v>24</v>
      </c>
      <c r="D84" s="9" t="s">
        <v>139</v>
      </c>
      <c r="E84" s="9">
        <v>231</v>
      </c>
      <c r="F84" s="9">
        <v>143</v>
      </c>
      <c r="G84" s="9">
        <v>88</v>
      </c>
      <c r="H84" s="10">
        <v>16</v>
      </c>
      <c r="I84" s="9">
        <v>2</v>
      </c>
      <c r="J84" s="9"/>
      <c r="K84" s="12">
        <f>IF(F84&gt;100,(F84-I84)*745,74500)</f>
        <v>105045</v>
      </c>
      <c r="L84" s="12">
        <f>IF(G84&lt;100,96500,G84*965)</f>
        <v>96500</v>
      </c>
      <c r="M84" s="12">
        <f t="shared" si="13"/>
        <v>4800</v>
      </c>
      <c r="N84" s="12">
        <f t="shared" si="10"/>
        <v>12000</v>
      </c>
      <c r="O84" s="12">
        <f t="shared" si="12"/>
        <v>218345</v>
      </c>
      <c r="P84" s="13"/>
    </row>
    <row r="85" s="3" customFormat="1" customHeight="1" spans="1:16">
      <c r="A85" s="8">
        <v>82</v>
      </c>
      <c r="B85" s="9" t="s">
        <v>140</v>
      </c>
      <c r="C85" s="9" t="s">
        <v>24</v>
      </c>
      <c r="D85" s="9" t="s">
        <v>141</v>
      </c>
      <c r="E85" s="9">
        <v>1091</v>
      </c>
      <c r="F85" s="9">
        <v>747</v>
      </c>
      <c r="G85" s="9">
        <v>344</v>
      </c>
      <c r="H85" s="9">
        <v>109</v>
      </c>
      <c r="I85" s="9">
        <v>11</v>
      </c>
      <c r="J85" s="9">
        <v>4</v>
      </c>
      <c r="K85" s="12">
        <f>IF(F85&gt;100,(F85-I85-J85)*745,74500)</f>
        <v>545340</v>
      </c>
      <c r="L85" s="12">
        <f>IF(G85&lt;100,96500,G85*965)</f>
        <v>331960</v>
      </c>
      <c r="M85" s="12">
        <f t="shared" si="13"/>
        <v>32700</v>
      </c>
      <c r="N85" s="12">
        <f t="shared" si="10"/>
        <v>90000</v>
      </c>
      <c r="O85" s="12">
        <f t="shared" si="12"/>
        <v>1000000</v>
      </c>
      <c r="P85" s="13"/>
    </row>
    <row r="86" s="3" customFormat="1" customHeight="1" spans="1:16">
      <c r="A86" s="8">
        <v>83</v>
      </c>
      <c r="B86" s="9" t="s">
        <v>142</v>
      </c>
      <c r="C86" s="9" t="s">
        <v>52</v>
      </c>
      <c r="D86" s="9" t="s">
        <v>143</v>
      </c>
      <c r="E86" s="9">
        <v>2</v>
      </c>
      <c r="F86" s="9">
        <v>2</v>
      </c>
      <c r="G86" s="9">
        <v>0</v>
      </c>
      <c r="H86" s="9">
        <v>0</v>
      </c>
      <c r="I86" s="9">
        <v>0</v>
      </c>
      <c r="J86" s="9"/>
      <c r="K86" s="12">
        <f>IF(F86&gt;100,F86*745,74500)</f>
        <v>74500</v>
      </c>
      <c r="L86" s="12"/>
      <c r="M86" s="12">
        <f t="shared" si="13"/>
        <v>0</v>
      </c>
      <c r="N86" s="12">
        <f t="shared" si="10"/>
        <v>0</v>
      </c>
      <c r="O86" s="12">
        <f t="shared" si="12"/>
        <v>74500</v>
      </c>
      <c r="P86" s="13"/>
    </row>
    <row r="87" s="3" customFormat="1" customHeight="1" spans="1:16">
      <c r="A87" s="8">
        <v>84</v>
      </c>
      <c r="B87" s="9" t="s">
        <v>144</v>
      </c>
      <c r="C87" s="9" t="s">
        <v>24</v>
      </c>
      <c r="D87" s="9" t="s">
        <v>143</v>
      </c>
      <c r="E87" s="9">
        <v>111</v>
      </c>
      <c r="F87" s="9">
        <v>68</v>
      </c>
      <c r="G87" s="9">
        <v>43</v>
      </c>
      <c r="H87" s="9">
        <v>33</v>
      </c>
      <c r="I87" s="9">
        <v>5</v>
      </c>
      <c r="J87" s="9">
        <v>1</v>
      </c>
      <c r="K87" s="12">
        <f>IF(F87&gt;100,(F87-I87-J87)*745,74500)</f>
        <v>74500</v>
      </c>
      <c r="L87" s="12">
        <f>IF(G87&lt;100,96500,G87*965)</f>
        <v>96500</v>
      </c>
      <c r="M87" s="12">
        <f t="shared" si="13"/>
        <v>9900</v>
      </c>
      <c r="N87" s="12">
        <f t="shared" si="10"/>
        <v>36000</v>
      </c>
      <c r="O87" s="12">
        <f t="shared" si="12"/>
        <v>216900</v>
      </c>
      <c r="P87" s="13"/>
    </row>
    <row r="88" s="3" customFormat="1" customHeight="1" spans="1:16">
      <c r="A88" s="8">
        <v>85</v>
      </c>
      <c r="B88" s="9" t="s">
        <v>145</v>
      </c>
      <c r="C88" s="9" t="s">
        <v>52</v>
      </c>
      <c r="D88" s="9" t="s">
        <v>146</v>
      </c>
      <c r="E88" s="9">
        <v>2</v>
      </c>
      <c r="F88" s="9">
        <v>2</v>
      </c>
      <c r="G88" s="9">
        <v>0</v>
      </c>
      <c r="H88" s="9">
        <v>0</v>
      </c>
      <c r="I88" s="9">
        <v>0</v>
      </c>
      <c r="J88" s="9"/>
      <c r="K88" s="12">
        <f>IF(F88&gt;100,F88*745,74500)</f>
        <v>74500</v>
      </c>
      <c r="L88" s="12"/>
      <c r="M88" s="12">
        <f t="shared" si="13"/>
        <v>0</v>
      </c>
      <c r="N88" s="12">
        <f t="shared" si="10"/>
        <v>0</v>
      </c>
      <c r="O88" s="12">
        <f t="shared" si="12"/>
        <v>74500</v>
      </c>
      <c r="P88" s="13"/>
    </row>
    <row r="89" s="3" customFormat="1" customHeight="1" spans="1:16">
      <c r="A89" s="8">
        <v>86</v>
      </c>
      <c r="B89" s="9" t="s">
        <v>147</v>
      </c>
      <c r="C89" s="9" t="s">
        <v>24</v>
      </c>
      <c r="D89" s="9" t="s">
        <v>148</v>
      </c>
      <c r="E89" s="9">
        <v>81</v>
      </c>
      <c r="F89" s="9">
        <v>52</v>
      </c>
      <c r="G89" s="9">
        <v>29</v>
      </c>
      <c r="H89" s="9">
        <v>28</v>
      </c>
      <c r="I89" s="9">
        <v>1</v>
      </c>
      <c r="J89" s="9"/>
      <c r="K89" s="12">
        <f>IF(F89&gt;100,(F89-I89)*745,74500)</f>
        <v>74500</v>
      </c>
      <c r="L89" s="12">
        <f>IF(G89&lt;100,96500,G89*965)</f>
        <v>96500</v>
      </c>
      <c r="M89" s="12">
        <f t="shared" si="13"/>
        <v>8400</v>
      </c>
      <c r="N89" s="12">
        <f t="shared" si="10"/>
        <v>6000</v>
      </c>
      <c r="O89" s="12">
        <f t="shared" si="12"/>
        <v>185400</v>
      </c>
      <c r="P89" s="13"/>
    </row>
    <row r="90" s="3" customFormat="1" customHeight="1" spans="1:16">
      <c r="A90" s="8">
        <v>87</v>
      </c>
      <c r="B90" s="9" t="s">
        <v>149</v>
      </c>
      <c r="C90" s="9" t="s">
        <v>32</v>
      </c>
      <c r="D90" s="9" t="s">
        <v>146</v>
      </c>
      <c r="E90" s="9">
        <v>409</v>
      </c>
      <c r="F90" s="9">
        <v>409</v>
      </c>
      <c r="G90" s="9">
        <v>0</v>
      </c>
      <c r="H90" s="9">
        <v>21</v>
      </c>
      <c r="I90" s="9">
        <v>0</v>
      </c>
      <c r="J90" s="9"/>
      <c r="K90" s="12">
        <f>IF(F90&gt;100,F90*745,74500)</f>
        <v>304705</v>
      </c>
      <c r="L90" s="12"/>
      <c r="M90" s="12">
        <f t="shared" si="13"/>
        <v>6300</v>
      </c>
      <c r="N90" s="12">
        <f t="shared" si="10"/>
        <v>0</v>
      </c>
      <c r="O90" s="12">
        <f t="shared" si="12"/>
        <v>311005</v>
      </c>
      <c r="P90" s="13"/>
    </row>
    <row r="91" s="3" customFormat="1" customHeight="1" spans="1:16">
      <c r="A91" s="8">
        <v>88</v>
      </c>
      <c r="B91" s="9" t="s">
        <v>150</v>
      </c>
      <c r="C91" s="9" t="s">
        <v>52</v>
      </c>
      <c r="D91" s="9" t="s">
        <v>151</v>
      </c>
      <c r="E91" s="9">
        <v>12</v>
      </c>
      <c r="F91" s="9">
        <v>12</v>
      </c>
      <c r="G91" s="9">
        <v>0</v>
      </c>
      <c r="H91" s="9">
        <v>0</v>
      </c>
      <c r="I91" s="9">
        <v>1</v>
      </c>
      <c r="J91" s="9"/>
      <c r="K91" s="12">
        <f>IF(F91&gt;100,(F91-I91)*745,74500)</f>
        <v>74500</v>
      </c>
      <c r="L91" s="12"/>
      <c r="M91" s="12">
        <f t="shared" si="13"/>
        <v>0</v>
      </c>
      <c r="N91" s="12">
        <f t="shared" si="10"/>
        <v>6000</v>
      </c>
      <c r="O91" s="12">
        <f t="shared" si="12"/>
        <v>80500</v>
      </c>
      <c r="P91" s="13"/>
    </row>
    <row r="92" s="3" customFormat="1" customHeight="1" spans="1:16">
      <c r="A92" s="8">
        <v>89</v>
      </c>
      <c r="B92" s="9" t="s">
        <v>152</v>
      </c>
      <c r="C92" s="9" t="s">
        <v>24</v>
      </c>
      <c r="D92" s="9" t="s">
        <v>151</v>
      </c>
      <c r="E92" s="9">
        <v>749</v>
      </c>
      <c r="F92" s="9">
        <v>461</v>
      </c>
      <c r="G92" s="9">
        <v>288</v>
      </c>
      <c r="H92" s="9">
        <v>6</v>
      </c>
      <c r="I92" s="9">
        <v>7</v>
      </c>
      <c r="J92" s="9"/>
      <c r="K92" s="12">
        <f>IF(F92&gt;100,(F92-I92)*745,74500)</f>
        <v>338230</v>
      </c>
      <c r="L92" s="12">
        <f>IF(G92&lt;100,96500,G92*965)</f>
        <v>277920</v>
      </c>
      <c r="M92" s="12">
        <f t="shared" si="13"/>
        <v>1800</v>
      </c>
      <c r="N92" s="12">
        <f>I92*6000+J92*6000</f>
        <v>42000</v>
      </c>
      <c r="O92" s="12">
        <f t="shared" si="12"/>
        <v>659950</v>
      </c>
      <c r="P92" s="13"/>
    </row>
    <row r="93" s="3" customFormat="1" customHeight="1" spans="1:16">
      <c r="A93" s="8">
        <v>90</v>
      </c>
      <c r="B93" s="9" t="s">
        <v>153</v>
      </c>
      <c r="C93" s="9" t="s">
        <v>24</v>
      </c>
      <c r="D93" s="9" t="s">
        <v>154</v>
      </c>
      <c r="E93" s="9">
        <v>235</v>
      </c>
      <c r="F93" s="9">
        <v>138</v>
      </c>
      <c r="G93" s="9">
        <v>97</v>
      </c>
      <c r="H93" s="9">
        <v>45</v>
      </c>
      <c r="I93" s="9">
        <v>1</v>
      </c>
      <c r="J93" s="9"/>
      <c r="K93" s="12">
        <f>IF(F93&gt;100,(F93-I93)*745,74500)</f>
        <v>102065</v>
      </c>
      <c r="L93" s="12">
        <f>IF(G93&lt;100,96500,G93*965)</f>
        <v>96500</v>
      </c>
      <c r="M93" s="12">
        <f t="shared" si="13"/>
        <v>13500</v>
      </c>
      <c r="N93" s="12">
        <f>I93*6000+J93*6000</f>
        <v>6000</v>
      </c>
      <c r="O93" s="12">
        <f t="shared" si="12"/>
        <v>218065</v>
      </c>
      <c r="P93" s="13"/>
    </row>
    <row r="94" s="3" customFormat="1" customHeight="1" spans="1:16">
      <c r="A94" s="8"/>
      <c r="B94" s="9" t="s">
        <v>155</v>
      </c>
      <c r="C94" s="9"/>
      <c r="D94" s="9"/>
      <c r="E94" s="9">
        <f>SUM(E4:E93)</f>
        <v>53049</v>
      </c>
      <c r="F94" s="9">
        <f>SUM(F4:F93)</f>
        <v>37108</v>
      </c>
      <c r="G94" s="9">
        <f>SUM(G4:G93)</f>
        <v>15808</v>
      </c>
      <c r="H94" s="9">
        <f>SUM(H4:H93)</f>
        <v>1734</v>
      </c>
      <c r="I94" s="9">
        <f>SUM(I4:I93)</f>
        <v>314</v>
      </c>
      <c r="J94" s="9"/>
      <c r="K94" s="9">
        <f>SUM(K4:K93)</f>
        <v>29028925</v>
      </c>
      <c r="L94" s="9">
        <f>SUM(L4:L93)</f>
        <v>15788365</v>
      </c>
      <c r="M94" s="9">
        <f>SUM(M4:M93)</f>
        <v>520200</v>
      </c>
      <c r="N94" s="9">
        <f>SUM(N4:N93)</f>
        <v>2022000</v>
      </c>
      <c r="O94" s="9">
        <f>SUM(O4:O93)</f>
        <v>47359490</v>
      </c>
      <c r="P94" s="13"/>
    </row>
  </sheetData>
  <sortState ref="2:92">
    <sortCondition ref="B2:B92"/>
  </sortState>
  <mergeCells count="2">
    <mergeCell ref="A1:P1"/>
    <mergeCell ref="O2:P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舒城县2025年公办义务教育阶段学校公用经费明细表（第一批）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伍龙山</cp:lastModifiedBy>
  <dcterms:created xsi:type="dcterms:W3CDTF">2024-10-12T07:08:00Z</dcterms:created>
  <dcterms:modified xsi:type="dcterms:W3CDTF">2025-01-15T13:09:23Z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4DAD611AE72849F6B4B0B02ABBAC2759_13</vt:lpwstr>
  </property>
  <property fmtid="{D5CDD505-2E9C-101B-9397-08002B2CF9AE}" pid="3" name="KSOProductBuildVer">
    <vt:lpwstr>2052-12.1.0.19770</vt:lpwstr>
  </property>
</Properties>
</file>